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embeddings/oleObject1.bin" ContentType="application/vnd.openxmlformats-officedocument.oleObject"/>
  <Override PartName="/xl/drawings/drawing5.xml" ContentType="application/vnd.openxmlformats-officedocument.drawing+xml"/>
  <Override PartName="/xl/embeddings/oleObject2.bin" ContentType="application/vnd.openxmlformats-officedocument.oleObject"/>
  <Override PartName="/xl/drawings/drawing6.xml" ContentType="application/vnd.openxmlformats-officedocument.drawing+xml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EstaPastaDeTrabalho" defaultThemeVersion="124226"/>
  <bookViews>
    <workbookView xWindow="0" yWindow="0" windowWidth="16410" windowHeight="7545" tabRatio="897" firstSheet="1" activeTab="1"/>
  </bookViews>
  <sheets>
    <sheet name="PLANILHA GLOBAL" sheetId="1" state="hidden" r:id="rId1"/>
    <sheet name="ORÇAMENTO" sheetId="38" r:id="rId2"/>
    <sheet name="MEMÓRIA" sheetId="36" r:id="rId3"/>
    <sheet name="CRONOGRAMA" sheetId="8" r:id="rId4"/>
    <sheet name="BDI_EDIF_21,14%_SEM" sheetId="28" r:id="rId5"/>
    <sheet name="BDI_MIN_EQUIP_SEM_CPRB_15%" sheetId="35" r:id="rId6"/>
    <sheet name="COMP - SINAPI SEM DESON" sheetId="25" r:id="rId7"/>
    <sheet name="COMPOSICOES - SINAPI COM DESON" sheetId="24" state="hidden" r:id="rId8"/>
    <sheet name="RESUMO" sheetId="11" r:id="rId9"/>
    <sheet name="COMPARATIVO" sheetId="29" r:id="rId10"/>
    <sheet name="COTACOES" sheetId="23" r:id="rId11"/>
    <sheet name="COMP_BDI_EDIFICACOES_26,53%_COM" sheetId="27" state="hidden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d">#N/A</definedName>
    <definedName name="\f">#N/A</definedName>
    <definedName name="\p">#N/A</definedName>
    <definedName name="__123Graph_A" localSheetId="2" hidden="1">#REF!</definedName>
    <definedName name="__123Graph_A" localSheetId="1" hidden="1">#REF!</definedName>
    <definedName name="__123Graph_A" hidden="1">#REF!</definedName>
    <definedName name="__123Graph_B" localSheetId="2" hidden="1">#REF!</definedName>
    <definedName name="__123Graph_B" localSheetId="1" hidden="1">#REF!</definedName>
    <definedName name="__123Graph_B" hidden="1">#REF!</definedName>
    <definedName name="__123Graph_C" localSheetId="2" hidden="1">#REF!</definedName>
    <definedName name="__123Graph_C" localSheetId="1" hidden="1">#REF!</definedName>
    <definedName name="__123Graph_C" hidden="1">#REF!</definedName>
    <definedName name="__123Graph_D" hidden="1">'[1]Etapa Única'!$C$125:$C$134</definedName>
    <definedName name="__123Graph_E" hidden="1">'[1]Etapa Única'!$E$125:$E$134</definedName>
    <definedName name="__123Graph_X" localSheetId="2" hidden="1">#REF!</definedName>
    <definedName name="__123Graph_X" localSheetId="1" hidden="1">#REF!</definedName>
    <definedName name="__123Graph_X" hidden="1">#REF!</definedName>
    <definedName name="_BSADJ" localSheetId="2">#REF!</definedName>
    <definedName name="_BSADJ" localSheetId="1">#REF!</definedName>
    <definedName name="_BSADJ">#REF!</definedName>
    <definedName name="_BSTGT" localSheetId="2">#REF!</definedName>
    <definedName name="_BSTGT" localSheetId="1">#REF!</definedName>
    <definedName name="_BSTGT">#REF!</definedName>
    <definedName name="_xlnm._FilterDatabase" localSheetId="2" hidden="1">MEMÓRIA!$A$8:$H$2536</definedName>
    <definedName name="_xlnm._FilterDatabase" localSheetId="1" hidden="1">ORÇAMENTO!$A$9:$L$229</definedName>
    <definedName name="_xlnm._FilterDatabase" localSheetId="0" hidden="1">'PLANILHA GLOBAL'!$A$12:$Q$2540</definedName>
    <definedName name="_IND1" localSheetId="2">#REF!</definedName>
    <definedName name="_IND1" localSheetId="1">#REF!</definedName>
    <definedName name="_IND1">#REF!</definedName>
    <definedName name="_IND2" localSheetId="2">#REF!</definedName>
    <definedName name="_IND2" localSheetId="1">#REF!</definedName>
    <definedName name="_IND2">#REF!</definedName>
    <definedName name="_MM" localSheetId="2" hidden="1">#REF!</definedName>
    <definedName name="_MM" localSheetId="1" hidden="1">#REF!</definedName>
    <definedName name="_MM" hidden="1">#REF!</definedName>
    <definedName name="a" localSheetId="2">#REF!</definedName>
    <definedName name="a" localSheetId="1">#REF!</definedName>
    <definedName name="a">#REF!</definedName>
    <definedName name="acha.coluna" localSheetId="2">#REF!</definedName>
    <definedName name="acha.coluna" localSheetId="1">#REF!</definedName>
    <definedName name="acha.coluna">#REF!</definedName>
    <definedName name="acha.dados" localSheetId="2">#REF!</definedName>
    <definedName name="acha.dados" localSheetId="1">#REF!</definedName>
    <definedName name="acha.dados">#REF!</definedName>
    <definedName name="acha.dados2" localSheetId="2">#REF!</definedName>
    <definedName name="acha.dados2" localSheetId="1">#REF!</definedName>
    <definedName name="acha.dados2">#REF!</definedName>
    <definedName name="acha.linha" localSheetId="2">#REF!</definedName>
    <definedName name="acha.linha" localSheetId="1">#REF!</definedName>
    <definedName name="acha.linha">#REF!</definedName>
    <definedName name="acha.linha2" localSheetId="2">#REF!</definedName>
    <definedName name="acha.linha2" localSheetId="1">#REF!</definedName>
    <definedName name="acha.linha2">#REF!</definedName>
    <definedName name="_xlnm.Print_Area" localSheetId="4">'BDI_EDIF_21,14%_SEM'!$B$2:$D$44</definedName>
    <definedName name="_xlnm.Print_Area" localSheetId="5">'BDI_MIN_EQUIP_SEM_CPRB_15%'!$B$2:$D$52</definedName>
    <definedName name="_xlnm.Print_Area" localSheetId="6">'COMP - SINAPI SEM DESON'!$A$1:$G$297</definedName>
    <definedName name="_xlnm.Print_Area" localSheetId="11">'COMP_BDI_EDIFICACOES_26,53%_COM'!$B$2:$D$44</definedName>
    <definedName name="_xlnm.Print_Area" localSheetId="9">COMPARATIVO!$A$1:$D$19</definedName>
    <definedName name="_xlnm.Print_Area" localSheetId="7">'COMPOSICOES - SINAPI COM DESON'!$A$1:$G$301</definedName>
    <definedName name="_xlnm.Print_Area" localSheetId="10">COTACOES!$A$1:$E$51</definedName>
    <definedName name="_xlnm.Print_Area" localSheetId="3">CRONOGRAMA!$A$1:$K$64</definedName>
    <definedName name="_xlnm.Print_Area" localSheetId="2">MEMÓRIA!$A$1:$H$2550</definedName>
    <definedName name="_xlnm.Print_Area" localSheetId="1">ORÇAMENTO!$A$1:$L$233</definedName>
    <definedName name="_xlnm.Print_Area" localSheetId="0">'PLANILHA GLOBAL'!$A$1:$Q$2555</definedName>
    <definedName name="_xlnm.Print_Area" localSheetId="8">RESUMO!$A$1:$C$42</definedName>
    <definedName name="Área_impressão_IM" localSheetId="2">#REF!</definedName>
    <definedName name="Área_impressão_IM" localSheetId="1">#REF!</definedName>
    <definedName name="Área_impressão_IM">#REF!</definedName>
    <definedName name="Área_impressão_IM2" localSheetId="2">#REF!</definedName>
    <definedName name="Área_impressão_IM2" localSheetId="1">#REF!</definedName>
    <definedName name="Área_impressão_IM2">#REF!</definedName>
    <definedName name="AreaTeste" localSheetId="4">#REF!</definedName>
    <definedName name="AreaTeste" localSheetId="5">#REF!</definedName>
    <definedName name="AreaTeste" localSheetId="6">#REF!</definedName>
    <definedName name="AreaTeste" localSheetId="11">#REF!</definedName>
    <definedName name="AreaTeste" localSheetId="9">#REF!</definedName>
    <definedName name="AreaTeste" localSheetId="7">#REF!</definedName>
    <definedName name="AreaTeste" localSheetId="10">#REF!</definedName>
    <definedName name="AreaTeste" localSheetId="3">#REF!</definedName>
    <definedName name="AreaTeste" localSheetId="2">#REF!</definedName>
    <definedName name="AreaTeste" localSheetId="1">#REF!</definedName>
    <definedName name="AreaTeste" localSheetId="8">#REF!</definedName>
    <definedName name="AreaTeste">#REF!</definedName>
    <definedName name="AreaTeste2" localSheetId="4">#REF!</definedName>
    <definedName name="AreaTeste2" localSheetId="5">#REF!</definedName>
    <definedName name="AreaTeste2" localSheetId="6">#REF!</definedName>
    <definedName name="AreaTeste2" localSheetId="11">#REF!</definedName>
    <definedName name="AreaTeste2" localSheetId="9">#REF!</definedName>
    <definedName name="AreaTeste2" localSheetId="7">#REF!</definedName>
    <definedName name="AreaTeste2" localSheetId="10">#REF!</definedName>
    <definedName name="AreaTeste2" localSheetId="3">#REF!</definedName>
    <definedName name="AreaTeste2" localSheetId="2">#REF!</definedName>
    <definedName name="AreaTeste2" localSheetId="1">#REF!</definedName>
    <definedName name="AreaTeste2" localSheetId="8">#REF!</definedName>
    <definedName name="AreaTeste2">#REF!</definedName>
    <definedName name="_xlnm.Database" localSheetId="2">#REF!</definedName>
    <definedName name="_xlnm.Database" localSheetId="1">#REF!</definedName>
    <definedName name="_xlnm.Database">#REF!</definedName>
    <definedName name="bdi" localSheetId="2">#REF!</definedName>
    <definedName name="bdi" localSheetId="1">#REF!</definedName>
    <definedName name="bdi">#REF!</definedName>
    <definedName name="BDIlds">'[2]LIGAÇÕES DOMICILIARES (SER)'!$K$13</definedName>
    <definedName name="BDIm" localSheetId="2">#REF!</definedName>
    <definedName name="BDIm" localSheetId="1">#REF!</definedName>
    <definedName name="BDIm">#REF!</definedName>
    <definedName name="BDIs">[3]Serv!$I$11</definedName>
    <definedName name="cb" localSheetId="2">#REF!</definedName>
    <definedName name="cb" localSheetId="1">#REF!</definedName>
    <definedName name="cb">#REF!</definedName>
    <definedName name="ccc" localSheetId="2">#REF!</definedName>
    <definedName name="ccc" localSheetId="1">#REF!</definedName>
    <definedName name="ccc">#REF!</definedName>
    <definedName name="CélulaInicioPlanilha" localSheetId="4">#REF!</definedName>
    <definedName name="CélulaInicioPlanilha" localSheetId="5">#REF!</definedName>
    <definedName name="CélulaInicioPlanilha" localSheetId="6">#REF!</definedName>
    <definedName name="CélulaInicioPlanilha" localSheetId="11">#REF!</definedName>
    <definedName name="CélulaInicioPlanilha" localSheetId="9">#REF!</definedName>
    <definedName name="CélulaInicioPlanilha" localSheetId="7">#REF!</definedName>
    <definedName name="CélulaInicioPlanilha" localSheetId="10">#REF!</definedName>
    <definedName name="CélulaInicioPlanilha" localSheetId="3">#REF!</definedName>
    <definedName name="CélulaInicioPlanilha" localSheetId="2">#REF!</definedName>
    <definedName name="CélulaInicioPlanilha" localSheetId="1">#REF!</definedName>
    <definedName name="CélulaInicioPlanilha" localSheetId="8">#REF!</definedName>
    <definedName name="CélulaInicioPlanilha">#REF!</definedName>
    <definedName name="CélulaResumo" localSheetId="4">#REF!</definedName>
    <definedName name="CélulaResumo" localSheetId="5">#REF!</definedName>
    <definedName name="CélulaResumo" localSheetId="6">#REF!</definedName>
    <definedName name="CélulaResumo" localSheetId="11">#REF!</definedName>
    <definedName name="CélulaResumo" localSheetId="9">#REF!</definedName>
    <definedName name="CélulaResumo" localSheetId="7">#REF!</definedName>
    <definedName name="CélulaResumo" localSheetId="10">#REF!</definedName>
    <definedName name="CélulaResumo" localSheetId="3">#REF!</definedName>
    <definedName name="CélulaResumo" localSheetId="2">#REF!</definedName>
    <definedName name="CélulaResumo" localSheetId="1">#REF!</definedName>
    <definedName name="CélulaResumo" localSheetId="8">#REF!</definedName>
    <definedName name="CélulaResumo">#REF!</definedName>
    <definedName name="cer" localSheetId="2">#REF!</definedName>
    <definedName name="cer" localSheetId="1">#REF!</definedName>
    <definedName name="cer">#REF!</definedName>
    <definedName name="_xlnm.Criteria" localSheetId="2">#REF!</definedName>
    <definedName name="_xlnm.Criteria" localSheetId="1">#REF!</definedName>
    <definedName name="_xlnm.Criteria">#REF!</definedName>
    <definedName name="CRITERIOS2" localSheetId="2">#REF!</definedName>
    <definedName name="CRITERIOS2" localSheetId="1">#REF!</definedName>
    <definedName name="CRITERIOS2">#REF!</definedName>
    <definedName name="dssds" localSheetId="2">#REF!</definedName>
    <definedName name="dssds" localSheetId="1">#REF!</definedName>
    <definedName name="dssds">#REF!</definedName>
    <definedName name="Exist" localSheetId="2">#REF!</definedName>
    <definedName name="Exist" localSheetId="1">#REF!</definedName>
    <definedName name="Exist">#REF!</definedName>
    <definedName name="F" localSheetId="2" hidden="1">#REF!</definedName>
    <definedName name="F" localSheetId="1" hidden="1">#REF!</definedName>
    <definedName name="F" hidden="1">#REF!</definedName>
    <definedName name="fdfd" localSheetId="4">#REF!</definedName>
    <definedName name="fdfd" localSheetId="5">#REF!</definedName>
    <definedName name="fdfd" localSheetId="6">#REF!</definedName>
    <definedName name="fdfd" localSheetId="11">#REF!</definedName>
    <definedName name="fdfd" localSheetId="9">#REF!</definedName>
    <definedName name="fdfd" localSheetId="7">#REF!</definedName>
    <definedName name="fdfd" localSheetId="2">#REF!</definedName>
    <definedName name="fdfd" localSheetId="1">#REF!</definedName>
    <definedName name="fdfd">#REF!</definedName>
    <definedName name="g" localSheetId="2" hidden="1">#REF!</definedName>
    <definedName name="g" localSheetId="1" hidden="1">#REF!</definedName>
    <definedName name="g" hidden="1">#REF!</definedName>
    <definedName name="h" localSheetId="2" hidden="1">#REF!</definedName>
    <definedName name="h" localSheetId="1" hidden="1">#REF!</definedName>
    <definedName name="h" hidden="1">#REF!</definedName>
    <definedName name="I" localSheetId="2" hidden="1">[4]Poço!#REF!</definedName>
    <definedName name="I" localSheetId="1" hidden="1">[4]Poço!#REF!</definedName>
    <definedName name="I" hidden="1">[4]Poço!#REF!</definedName>
    <definedName name="INCC">[3]Mat!$J$9</definedName>
    <definedName name="INCC1">[3]Serv!$I$10</definedName>
    <definedName name="j" localSheetId="2">#REF!</definedName>
    <definedName name="j" localSheetId="1">#REF!</definedName>
    <definedName name="j">#REF!</definedName>
    <definedName name="jfhdskjg" localSheetId="4">#REF!</definedName>
    <definedName name="jfhdskjg" localSheetId="5">#REF!</definedName>
    <definedName name="jfhdskjg" localSheetId="6">#REF!</definedName>
    <definedName name="jfhdskjg" localSheetId="11">#REF!</definedName>
    <definedName name="jfhdskjg" localSheetId="9">#REF!</definedName>
    <definedName name="jfhdskjg" localSheetId="7">#REF!</definedName>
    <definedName name="jfhdskjg" localSheetId="2">#REF!</definedName>
    <definedName name="jfhdskjg" localSheetId="1">#REF!</definedName>
    <definedName name="jfhdskjg">#REF!</definedName>
    <definedName name="K" localSheetId="2">#REF!</definedName>
    <definedName name="K" localSheetId="1">#REF!</definedName>
    <definedName name="K">#REF!</definedName>
    <definedName name="kapa">[5]resumo!$D$2</definedName>
    <definedName name="KAPA1" localSheetId="2">#REF!</definedName>
    <definedName name="KAPA1" localSheetId="1">#REF!</definedName>
    <definedName name="KAPA1">#REF!</definedName>
    <definedName name="KAPAs">[3]Serv!$E$9</definedName>
    <definedName name="Ks">'[6]SERVIÇOS '!$G$10</definedName>
    <definedName name="lista" localSheetId="2">#REF!</definedName>
    <definedName name="lista" localSheetId="1">#REF!</definedName>
    <definedName name="lista">#REF!</definedName>
    <definedName name="lista.coluna" localSheetId="2">#REF!</definedName>
    <definedName name="lista.coluna" localSheetId="1">#REF!</definedName>
    <definedName name="lista.coluna">#REF!</definedName>
    <definedName name="lista.linha" localSheetId="2">#REF!</definedName>
    <definedName name="lista.linha" localSheetId="1">#REF!</definedName>
    <definedName name="lista.linha">#REF!</definedName>
    <definedName name="Macro1">#N/A</definedName>
    <definedName name="MATBDI" localSheetId="2">#REF!</definedName>
    <definedName name="MATBDI" localSheetId="1">#REF!</definedName>
    <definedName name="MATBDI">#REF!</definedName>
    <definedName name="nil" localSheetId="2">#REF!</definedName>
    <definedName name="nil" localSheetId="1">#REF!</definedName>
    <definedName name="nil">#REF!</definedName>
    <definedName name="nilo" localSheetId="2">#REF!</definedName>
    <definedName name="nilo" localSheetId="1">#REF!</definedName>
    <definedName name="nilo">#REF!</definedName>
    <definedName name="orçamento" localSheetId="4">#REF!</definedName>
    <definedName name="orçamento" localSheetId="5">#REF!</definedName>
    <definedName name="orçamento" localSheetId="6">#REF!</definedName>
    <definedName name="orçamento" localSheetId="11">#REF!</definedName>
    <definedName name="orçamento" localSheetId="9">#REF!</definedName>
    <definedName name="orçamento" localSheetId="7">#REF!</definedName>
    <definedName name="orçamento" localSheetId="2">#REF!</definedName>
    <definedName name="orçamento" localSheetId="1">#REF!</definedName>
    <definedName name="orçamento">#REF!</definedName>
    <definedName name="POP" localSheetId="2">#REF!</definedName>
    <definedName name="POP" localSheetId="1">#REF!</definedName>
    <definedName name="POP">#REF!</definedName>
    <definedName name="Print_Area_MI" localSheetId="2">#REF!</definedName>
    <definedName name="Print_Area_MI" localSheetId="1">#REF!</definedName>
    <definedName name="Print_Area_MI">#REF!</definedName>
    <definedName name="PRINT2" localSheetId="2">#REF!</definedName>
    <definedName name="PRINT2" localSheetId="1">#REF!</definedName>
    <definedName name="PRINT2">#REF!</definedName>
    <definedName name="QTD">[7]Serviços!$E$7</definedName>
    <definedName name="Recalque" localSheetId="2">#REF!</definedName>
    <definedName name="Recalque" localSheetId="1">#REF!</definedName>
    <definedName name="Recalque">#REF!</definedName>
    <definedName name="s" localSheetId="2">#REF!</definedName>
    <definedName name="s" localSheetId="1">#REF!</definedName>
    <definedName name="s">#REF!</definedName>
    <definedName name="sadsdf" localSheetId="2">#REF!</definedName>
    <definedName name="sadsdf" localSheetId="1">#REF!</definedName>
    <definedName name="sadsdf">#REF!</definedName>
    <definedName name="sddddddddddd" localSheetId="2">#REF!</definedName>
    <definedName name="sddddddddddd" localSheetId="1">#REF!</definedName>
    <definedName name="sddddddddddd">#REF!</definedName>
    <definedName name="TABELA" localSheetId="4">'[8]PLANILHA FONTE'!$B$1:$G$290</definedName>
    <definedName name="TABELA" localSheetId="5">'[8]PLANILHA FONTE'!$B$1:$G$290</definedName>
    <definedName name="TABELA" localSheetId="11">'[8]PLANILHA FONTE'!$B$1:$G$290</definedName>
    <definedName name="TABELA" localSheetId="9">'[9]PLANILHA FONTE'!$B$1:$G$290</definedName>
    <definedName name="TABELA" localSheetId="10">'[8]PLANILHA FONTE'!$B$1:$G$290</definedName>
    <definedName name="TABELA">'[10]PLANILHA FONTE'!$B$1:$G$290</definedName>
    <definedName name="_xlnm.Print_Titles" localSheetId="6">'COMP - SINAPI SEM DESON'!$1:$8</definedName>
    <definedName name="_xlnm.Print_Titles" localSheetId="9">COMPARATIVO!$1:$9</definedName>
    <definedName name="_xlnm.Print_Titles" localSheetId="7">'COMPOSICOES - SINAPI COM DESON'!$1:$8</definedName>
    <definedName name="_xlnm.Print_Titles" localSheetId="10">COTACOES!$1:$6</definedName>
    <definedName name="_xlnm.Print_Titles" localSheetId="3">CRONOGRAMA!$1:$11</definedName>
    <definedName name="_xlnm.Print_Titles" localSheetId="2">MEMÓRIA!$1:$9</definedName>
    <definedName name="_xlnm.Print_Titles" localSheetId="1">ORÇAMENTO!$1:$9</definedName>
    <definedName name="_xlnm.Print_Titles" localSheetId="0">'PLANILHA GLOBAL'!$1:$13</definedName>
    <definedName name="_xlnm.Print_Titles" localSheetId="8">RESUMO!$1:$11</definedName>
    <definedName name="truncar" localSheetId="2">[3]Serv!#REF!</definedName>
    <definedName name="truncar" localSheetId="1">[3]Serv!#REF!</definedName>
    <definedName name="truncar">[3]Serv!#REF!</definedName>
    <definedName name="vhvb" localSheetId="2">#REF!</definedName>
    <definedName name="vhvb" localSheetId="1">#REF!</definedName>
    <definedName name="vhvb">#REF!</definedName>
    <definedName name="vvvvvvvvvvvvvv" localSheetId="2">#REF!</definedName>
    <definedName name="vvvvvvvvvvvvvv" localSheetId="1">#REF!</definedName>
    <definedName name="vvvvvvvvvvvvvv">#REF!</definedName>
  </definedNames>
  <calcPr calcId="162913"/>
</workbook>
</file>

<file path=xl/calcChain.xml><?xml version="1.0" encoding="utf-8"?>
<calcChain xmlns="http://schemas.openxmlformats.org/spreadsheetml/2006/main">
  <c r="A7" i="25" l="1"/>
  <c r="A6" i="25"/>
  <c r="K232" i="38" l="1"/>
  <c r="H232" i="38"/>
  <c r="K231" i="38"/>
  <c r="H231" i="38"/>
  <c r="K229" i="38"/>
  <c r="H229" i="38"/>
  <c r="J228" i="38"/>
  <c r="K228" i="38" s="1"/>
  <c r="G228" i="38"/>
  <c r="H228" i="38" s="1"/>
  <c r="J227" i="38"/>
  <c r="K227" i="38" s="1"/>
  <c r="G227" i="38"/>
  <c r="H227" i="38" s="1"/>
  <c r="I227" i="38" s="1"/>
  <c r="J226" i="38"/>
  <c r="K226" i="38" s="1"/>
  <c r="L226" i="38" s="1"/>
  <c r="G226" i="38"/>
  <c r="H226" i="38" s="1"/>
  <c r="I226" i="38" s="1"/>
  <c r="J225" i="38"/>
  <c r="K225" i="38" s="1"/>
  <c r="L225" i="38" s="1"/>
  <c r="G225" i="38"/>
  <c r="H225" i="38" s="1"/>
  <c r="I225" i="38" s="1"/>
  <c r="K224" i="38"/>
  <c r="L224" i="38" s="1"/>
  <c r="H224" i="38"/>
  <c r="I224" i="38" s="1"/>
  <c r="K223" i="38"/>
  <c r="H223" i="38"/>
  <c r="I223" i="38" s="1"/>
  <c r="K222" i="38"/>
  <c r="H222" i="38"/>
  <c r="K220" i="38"/>
  <c r="H220" i="38"/>
  <c r="K219" i="38"/>
  <c r="H219" i="38"/>
  <c r="K218" i="38"/>
  <c r="H218" i="38"/>
  <c r="K217" i="38"/>
  <c r="L217" i="38" s="1"/>
  <c r="H217" i="38"/>
  <c r="I217" i="38" s="1"/>
  <c r="K215" i="38"/>
  <c r="H215" i="38"/>
  <c r="K214" i="38"/>
  <c r="H214" i="38"/>
  <c r="K213" i="38"/>
  <c r="L213" i="38" s="1"/>
  <c r="H213" i="38"/>
  <c r="K212" i="38"/>
  <c r="H212" i="38"/>
  <c r="K211" i="38"/>
  <c r="H211" i="38"/>
  <c r="K210" i="38"/>
  <c r="L210" i="38" s="1"/>
  <c r="H210" i="38"/>
  <c r="I210" i="38" s="1"/>
  <c r="K209" i="38"/>
  <c r="H209" i="38"/>
  <c r="K207" i="38"/>
  <c r="H207" i="38"/>
  <c r="K206" i="38"/>
  <c r="H206" i="38"/>
  <c r="K205" i="38"/>
  <c r="H205" i="38"/>
  <c r="K204" i="38"/>
  <c r="H204" i="38"/>
  <c r="K203" i="38"/>
  <c r="H203" i="38"/>
  <c r="K201" i="38"/>
  <c r="H201" i="38"/>
  <c r="K200" i="38"/>
  <c r="H200" i="38"/>
  <c r="K199" i="38"/>
  <c r="H199" i="38"/>
  <c r="K198" i="38"/>
  <c r="H198" i="38"/>
  <c r="K196" i="38"/>
  <c r="H196" i="38"/>
  <c r="K195" i="38"/>
  <c r="H195" i="38"/>
  <c r="K192" i="38"/>
  <c r="H192" i="38"/>
  <c r="K191" i="38"/>
  <c r="H191" i="38"/>
  <c r="K190" i="38"/>
  <c r="H190" i="38"/>
  <c r="I190" i="38" s="1"/>
  <c r="J189" i="38"/>
  <c r="K189" i="38" s="1"/>
  <c r="L189" i="38" s="1"/>
  <c r="G189" i="38"/>
  <c r="H189" i="38" s="1"/>
  <c r="K188" i="38"/>
  <c r="L188" i="38" s="1"/>
  <c r="H188" i="38"/>
  <c r="K187" i="38"/>
  <c r="L187" i="38" s="1"/>
  <c r="H187" i="38"/>
  <c r="K186" i="38"/>
  <c r="L186" i="38" s="1"/>
  <c r="H186" i="38"/>
  <c r="I186" i="38" s="1"/>
  <c r="K185" i="38"/>
  <c r="H185" i="38"/>
  <c r="I185" i="38" s="1"/>
  <c r="K184" i="38"/>
  <c r="H184" i="38"/>
  <c r="J183" i="38"/>
  <c r="K183" i="38" s="1"/>
  <c r="G183" i="38"/>
  <c r="H183" i="38" s="1"/>
  <c r="K182" i="38"/>
  <c r="H182" i="38"/>
  <c r="K181" i="38"/>
  <c r="H181" i="38"/>
  <c r="K180" i="38"/>
  <c r="L180" i="38" s="1"/>
  <c r="H180" i="38"/>
  <c r="I180" i="38" s="1"/>
  <c r="K179" i="38"/>
  <c r="H179" i="38"/>
  <c r="K178" i="38"/>
  <c r="H178" i="38"/>
  <c r="K177" i="38"/>
  <c r="L177" i="38" s="1"/>
  <c r="H177" i="38"/>
  <c r="K176" i="38"/>
  <c r="H176" i="38"/>
  <c r="K175" i="38"/>
  <c r="L175" i="38" s="1"/>
  <c r="H175" i="38"/>
  <c r="K174" i="38"/>
  <c r="L174" i="38" s="1"/>
  <c r="H174" i="38"/>
  <c r="K173" i="38"/>
  <c r="H173" i="38"/>
  <c r="K172" i="38"/>
  <c r="H172" i="38"/>
  <c r="K170" i="38"/>
  <c r="H170" i="38"/>
  <c r="J169" i="38"/>
  <c r="K169" i="38" s="1"/>
  <c r="G169" i="38"/>
  <c r="H169" i="38" s="1"/>
  <c r="J168" i="38"/>
  <c r="K168" i="38" s="1"/>
  <c r="G168" i="38"/>
  <c r="H168" i="38" s="1"/>
  <c r="K167" i="38"/>
  <c r="H167" i="38"/>
  <c r="J166" i="38"/>
  <c r="K166" i="38" s="1"/>
  <c r="L166" i="38" s="1"/>
  <c r="G166" i="38"/>
  <c r="H166" i="38" s="1"/>
  <c r="I166" i="38" s="1"/>
  <c r="J165" i="38"/>
  <c r="K165" i="38" s="1"/>
  <c r="G165" i="38"/>
  <c r="H165" i="38" s="1"/>
  <c r="J164" i="38"/>
  <c r="K164" i="38" s="1"/>
  <c r="G164" i="38"/>
  <c r="H164" i="38" s="1"/>
  <c r="J163" i="38"/>
  <c r="K163" i="38" s="1"/>
  <c r="G163" i="38"/>
  <c r="H163" i="38" s="1"/>
  <c r="K162" i="38"/>
  <c r="H162" i="38"/>
  <c r="K161" i="38"/>
  <c r="H161" i="38"/>
  <c r="K160" i="38"/>
  <c r="H160" i="38"/>
  <c r="K159" i="38"/>
  <c r="H159" i="38"/>
  <c r="K158" i="38"/>
  <c r="L158" i="38" s="1"/>
  <c r="H158" i="38"/>
  <c r="K157" i="38"/>
  <c r="L157" i="38" s="1"/>
  <c r="H157" i="38"/>
  <c r="K156" i="38"/>
  <c r="H156" i="38"/>
  <c r="K155" i="38"/>
  <c r="H155" i="38"/>
  <c r="K154" i="38"/>
  <c r="H154" i="38"/>
  <c r="K153" i="38"/>
  <c r="H153" i="38"/>
  <c r="K152" i="38"/>
  <c r="H152" i="38"/>
  <c r="K151" i="38"/>
  <c r="H151" i="38"/>
  <c r="J150" i="38"/>
  <c r="K150" i="38" s="1"/>
  <c r="G150" i="38"/>
  <c r="H150" i="38" s="1"/>
  <c r="K149" i="38"/>
  <c r="H149" i="38"/>
  <c r="K148" i="38"/>
  <c r="H148" i="38"/>
  <c r="J147" i="38"/>
  <c r="K147" i="38" s="1"/>
  <c r="G147" i="38"/>
  <c r="H147" i="38" s="1"/>
  <c r="J146" i="38"/>
  <c r="K146" i="38" s="1"/>
  <c r="L146" i="38" s="1"/>
  <c r="G146" i="38"/>
  <c r="H146" i="38" s="1"/>
  <c r="J145" i="38"/>
  <c r="K145" i="38" s="1"/>
  <c r="G145" i="38"/>
  <c r="H145" i="38" s="1"/>
  <c r="D145" i="38"/>
  <c r="J144" i="38"/>
  <c r="K144" i="38" s="1"/>
  <c r="G144" i="38"/>
  <c r="H144" i="38" s="1"/>
  <c r="D144" i="38"/>
  <c r="K143" i="38"/>
  <c r="H143" i="38"/>
  <c r="K142" i="38"/>
  <c r="H142" i="38"/>
  <c r="K141" i="38"/>
  <c r="H141" i="38"/>
  <c r="K140" i="38"/>
  <c r="H140" i="38"/>
  <c r="J139" i="38"/>
  <c r="K139" i="38" s="1"/>
  <c r="L139" i="38" s="1"/>
  <c r="G139" i="38"/>
  <c r="H139" i="38" s="1"/>
  <c r="K138" i="38"/>
  <c r="H138" i="38"/>
  <c r="K137" i="38"/>
  <c r="H137" i="38"/>
  <c r="K136" i="38"/>
  <c r="H136" i="38"/>
  <c r="K135" i="38"/>
  <c r="L135" i="38" s="1"/>
  <c r="H135" i="38"/>
  <c r="I135" i="38" s="1"/>
  <c r="K134" i="38"/>
  <c r="H134" i="38"/>
  <c r="K133" i="38"/>
  <c r="H133" i="38"/>
  <c r="K132" i="38"/>
  <c r="L132" i="38" s="1"/>
  <c r="H132" i="38"/>
  <c r="K131" i="38"/>
  <c r="L131" i="38" s="1"/>
  <c r="H131" i="38"/>
  <c r="K130" i="38"/>
  <c r="H130" i="38"/>
  <c r="K129" i="38"/>
  <c r="L129" i="38" s="1"/>
  <c r="H129" i="38"/>
  <c r="I129" i="38" s="1"/>
  <c r="K128" i="38"/>
  <c r="L128" i="38" s="1"/>
  <c r="H128" i="38"/>
  <c r="I128" i="38" s="1"/>
  <c r="K127" i="38"/>
  <c r="H127" i="38"/>
  <c r="K126" i="38"/>
  <c r="H126" i="38"/>
  <c r="K124" i="38"/>
  <c r="L124" i="38" s="1"/>
  <c r="H124" i="38"/>
  <c r="K123" i="38"/>
  <c r="H123" i="38"/>
  <c r="K122" i="38"/>
  <c r="H122" i="38"/>
  <c r="K121" i="38"/>
  <c r="L121" i="38" s="1"/>
  <c r="H121" i="38"/>
  <c r="K120" i="38"/>
  <c r="H120" i="38"/>
  <c r="K119" i="38"/>
  <c r="H119" i="38"/>
  <c r="K118" i="38"/>
  <c r="H118" i="38"/>
  <c r="K117" i="38"/>
  <c r="H117" i="38"/>
  <c r="K116" i="38"/>
  <c r="H116" i="38"/>
  <c r="K115" i="38"/>
  <c r="H115" i="38"/>
  <c r="K114" i="38"/>
  <c r="H114" i="38"/>
  <c r="K113" i="38"/>
  <c r="H113" i="38"/>
  <c r="K111" i="38"/>
  <c r="H111" i="38"/>
  <c r="K110" i="38"/>
  <c r="H110" i="38"/>
  <c r="K109" i="38"/>
  <c r="H109" i="38"/>
  <c r="K108" i="38"/>
  <c r="H108" i="38"/>
  <c r="J107" i="38"/>
  <c r="K107" i="38" s="1"/>
  <c r="G107" i="38"/>
  <c r="H107" i="38" s="1"/>
  <c r="K106" i="38"/>
  <c r="H106" i="38"/>
  <c r="K105" i="38"/>
  <c r="H105" i="38"/>
  <c r="K104" i="38"/>
  <c r="H104" i="38"/>
  <c r="K103" i="38"/>
  <c r="H103" i="38"/>
  <c r="K102" i="38"/>
  <c r="H102" i="38"/>
  <c r="K101" i="38"/>
  <c r="H101" i="38"/>
  <c r="K99" i="38"/>
  <c r="H99" i="38"/>
  <c r="K98" i="38"/>
  <c r="H98" i="38"/>
  <c r="K97" i="38"/>
  <c r="H97" i="38"/>
  <c r="K95" i="38"/>
  <c r="H95" i="38"/>
  <c r="K94" i="38"/>
  <c r="H94" i="38"/>
  <c r="K93" i="38"/>
  <c r="H93" i="38"/>
  <c r="K92" i="38"/>
  <c r="H92" i="38"/>
  <c r="K91" i="38"/>
  <c r="H91" i="38"/>
  <c r="K90" i="38"/>
  <c r="H90" i="38"/>
  <c r="K89" i="38"/>
  <c r="H89" i="38"/>
  <c r="K87" i="38"/>
  <c r="H87" i="38"/>
  <c r="K86" i="38"/>
  <c r="H86" i="38"/>
  <c r="K84" i="38"/>
  <c r="H84" i="38"/>
  <c r="K83" i="38"/>
  <c r="H83" i="38"/>
  <c r="K82" i="38"/>
  <c r="H82" i="38"/>
  <c r="K80" i="38"/>
  <c r="H80" i="38"/>
  <c r="K79" i="38"/>
  <c r="H79" i="38"/>
  <c r="K78" i="38"/>
  <c r="H78" i="38"/>
  <c r="K77" i="38"/>
  <c r="H77" i="38"/>
  <c r="J76" i="38"/>
  <c r="K76" i="38" s="1"/>
  <c r="G76" i="38"/>
  <c r="H76" i="38" s="1"/>
  <c r="K75" i="38"/>
  <c r="H75" i="38"/>
  <c r="K74" i="38"/>
  <c r="H74" i="38"/>
  <c r="K73" i="38"/>
  <c r="H73" i="38"/>
  <c r="K72" i="38"/>
  <c r="H72" i="38"/>
  <c r="K71" i="38"/>
  <c r="H71" i="38"/>
  <c r="K69" i="38"/>
  <c r="H69" i="38"/>
  <c r="K68" i="38"/>
  <c r="H68" i="38"/>
  <c r="K67" i="38"/>
  <c r="H67" i="38"/>
  <c r="K66" i="38"/>
  <c r="H66" i="38"/>
  <c r="J65" i="38"/>
  <c r="K65" i="38" s="1"/>
  <c r="G65" i="38"/>
  <c r="H65" i="38" s="1"/>
  <c r="K64" i="38"/>
  <c r="H64" i="38"/>
  <c r="J63" i="38"/>
  <c r="K63" i="38" s="1"/>
  <c r="G63" i="38"/>
  <c r="H63" i="38" s="1"/>
  <c r="K62" i="38"/>
  <c r="H62" i="38"/>
  <c r="K61" i="38"/>
  <c r="H61" i="38"/>
  <c r="K60" i="38"/>
  <c r="H60" i="38"/>
  <c r="K59" i="38"/>
  <c r="H59" i="38"/>
  <c r="K58" i="38"/>
  <c r="H58" i="38"/>
  <c r="K57" i="38"/>
  <c r="H57" i="38"/>
  <c r="K56" i="38"/>
  <c r="H56" i="38"/>
  <c r="K54" i="38"/>
  <c r="H54" i="38"/>
  <c r="K53" i="38"/>
  <c r="H53" i="38"/>
  <c r="K52" i="38"/>
  <c r="H52" i="38"/>
  <c r="K51" i="38"/>
  <c r="H51" i="38"/>
  <c r="K50" i="38"/>
  <c r="H50" i="38"/>
  <c r="K49" i="38"/>
  <c r="H49" i="38"/>
  <c r="I49" i="38" s="1"/>
  <c r="K48" i="38"/>
  <c r="H48" i="38"/>
  <c r="K47" i="38"/>
  <c r="H47" i="38"/>
  <c r="K46" i="38"/>
  <c r="H46" i="38"/>
  <c r="K45" i="38"/>
  <c r="H45" i="38"/>
  <c r="K44" i="38"/>
  <c r="H44" i="38"/>
  <c r="K43" i="38"/>
  <c r="H43" i="38"/>
  <c r="K42" i="38"/>
  <c r="L42" i="38" s="1"/>
  <c r="H42" i="38"/>
  <c r="K41" i="38"/>
  <c r="H41" i="38"/>
  <c r="K40" i="38"/>
  <c r="H40" i="38"/>
  <c r="K39" i="38"/>
  <c r="H39" i="38"/>
  <c r="K38" i="38"/>
  <c r="H38" i="38"/>
  <c r="K37" i="38"/>
  <c r="H37" i="38"/>
  <c r="K36" i="38"/>
  <c r="H36" i="38"/>
  <c r="K35" i="38"/>
  <c r="H35" i="38"/>
  <c r="K34" i="38"/>
  <c r="H34" i="38"/>
  <c r="K32" i="38"/>
  <c r="H32" i="38"/>
  <c r="K31" i="38"/>
  <c r="H31" i="38"/>
  <c r="K30" i="38"/>
  <c r="H30" i="38"/>
  <c r="K29" i="38"/>
  <c r="H29" i="38"/>
  <c r="K28" i="38"/>
  <c r="H28" i="38"/>
  <c r="K27" i="38"/>
  <c r="H27" i="38"/>
  <c r="K25" i="38"/>
  <c r="H25" i="38"/>
  <c r="K24" i="38"/>
  <c r="H24" i="38"/>
  <c r="CUX23" i="38"/>
  <c r="J22" i="38"/>
  <c r="K22" i="38" s="1"/>
  <c r="L22" i="38" s="1"/>
  <c r="G22" i="38"/>
  <c r="H22" i="38" s="1"/>
  <c r="I22" i="38" s="1"/>
  <c r="J21" i="38"/>
  <c r="K21" i="38" s="1"/>
  <c r="G21" i="38"/>
  <c r="H21" i="38" s="1"/>
  <c r="K20" i="38"/>
  <c r="H20" i="38"/>
  <c r="K19" i="38"/>
  <c r="H19" i="38"/>
  <c r="K18" i="38"/>
  <c r="L18" i="38" s="1"/>
  <c r="H18" i="38"/>
  <c r="I18" i="38" s="1"/>
  <c r="K17" i="38"/>
  <c r="H17" i="38"/>
  <c r="K16" i="38"/>
  <c r="H16" i="38"/>
  <c r="K14" i="38"/>
  <c r="H14" i="38"/>
  <c r="K13" i="38"/>
  <c r="H13" i="38"/>
  <c r="K12" i="38"/>
  <c r="H12" i="38"/>
  <c r="K11" i="38"/>
  <c r="H11" i="38"/>
  <c r="B2549" i="36"/>
  <c r="E2548" i="36"/>
  <c r="H2548" i="36" s="1"/>
  <c r="H2549" i="36" s="1"/>
  <c r="B2544" i="36"/>
  <c r="E2541" i="36"/>
  <c r="E2542" i="36" s="1"/>
  <c r="E2543" i="36" s="1"/>
  <c r="H2543" i="36" s="1"/>
  <c r="H2544" i="36" s="1"/>
  <c r="B2536" i="36"/>
  <c r="H2535" i="36"/>
  <c r="H2534" i="36"/>
  <c r="B2531" i="36"/>
  <c r="H2530" i="36"/>
  <c r="H2531" i="36" s="1"/>
  <c r="B2527" i="36"/>
  <c r="H2526" i="36"/>
  <c r="H2527" i="36" s="1"/>
  <c r="B2523" i="36"/>
  <c r="H2522" i="36"/>
  <c r="H2523" i="36" s="1"/>
  <c r="B2519" i="36"/>
  <c r="H2518" i="36"/>
  <c r="H2519" i="36" s="1"/>
  <c r="B2515" i="36"/>
  <c r="H2514" i="36"/>
  <c r="H2513" i="36"/>
  <c r="H2512" i="36"/>
  <c r="H2511" i="36"/>
  <c r="H2510" i="36"/>
  <c r="H2509" i="36"/>
  <c r="H2508" i="36"/>
  <c r="B2505" i="36"/>
  <c r="H2504" i="36"/>
  <c r="H2505" i="36" s="1"/>
  <c r="B2501" i="36"/>
  <c r="H2500" i="36"/>
  <c r="H2499" i="36"/>
  <c r="H2498" i="36"/>
  <c r="H2497" i="36"/>
  <c r="B2492" i="36"/>
  <c r="H2491" i="36"/>
  <c r="H2490" i="36"/>
  <c r="H2489" i="36"/>
  <c r="B2486" i="36"/>
  <c r="H2485" i="36"/>
  <c r="H2486" i="36" s="1"/>
  <c r="B2482" i="36"/>
  <c r="H2481" i="36"/>
  <c r="H2480" i="36"/>
  <c r="H2479" i="36"/>
  <c r="H2478" i="36"/>
  <c r="H2477" i="36"/>
  <c r="H2476" i="36"/>
  <c r="H2475" i="36"/>
  <c r="H2474" i="36"/>
  <c r="H2473" i="36"/>
  <c r="H2472" i="36"/>
  <c r="H2471" i="36"/>
  <c r="H2470" i="36"/>
  <c r="H2469" i="36"/>
  <c r="H2468" i="36"/>
  <c r="H2467" i="36"/>
  <c r="H2466" i="36"/>
  <c r="H2465" i="36"/>
  <c r="H2464" i="36"/>
  <c r="H2463" i="36"/>
  <c r="H2462" i="36"/>
  <c r="H2461" i="36"/>
  <c r="H2460" i="36"/>
  <c r="H2459" i="36"/>
  <c r="H2458" i="36"/>
  <c r="H2457" i="36"/>
  <c r="H2456" i="36"/>
  <c r="H2455" i="36"/>
  <c r="H2454" i="36"/>
  <c r="H2453" i="36"/>
  <c r="H2452" i="36"/>
  <c r="H2451" i="36"/>
  <c r="H2450" i="36"/>
  <c r="H2449" i="36"/>
  <c r="H2448" i="36"/>
  <c r="H2447" i="36"/>
  <c r="H2446" i="36"/>
  <c r="H2445" i="36"/>
  <c r="H2444" i="36"/>
  <c r="H2443" i="36"/>
  <c r="B2440" i="36"/>
  <c r="H2439" i="36"/>
  <c r="H2438" i="36"/>
  <c r="B2432" i="36"/>
  <c r="H2431" i="36"/>
  <c r="H2430" i="36"/>
  <c r="B2427" i="36"/>
  <c r="H2426" i="36"/>
  <c r="H2425" i="36"/>
  <c r="B2422" i="36"/>
  <c r="H2421" i="36"/>
  <c r="H2420" i="36"/>
  <c r="B2417" i="36"/>
  <c r="H2416" i="36"/>
  <c r="H2415" i="36"/>
  <c r="B2412" i="36"/>
  <c r="H2411" i="36"/>
  <c r="H2410" i="36"/>
  <c r="B2407" i="36"/>
  <c r="H2406" i="36"/>
  <c r="H2405" i="36"/>
  <c r="B2402" i="36"/>
  <c r="H2401" i="36"/>
  <c r="H2400" i="36"/>
  <c r="H2402" i="36" s="1"/>
  <c r="B2396" i="36"/>
  <c r="H2395" i="36"/>
  <c r="H2396" i="36" s="1"/>
  <c r="B2392" i="36"/>
  <c r="H2391" i="36"/>
  <c r="H2392" i="36" s="1"/>
  <c r="B2387" i="36"/>
  <c r="H2386" i="36"/>
  <c r="H2387" i="36" s="1"/>
  <c r="B2383" i="36"/>
  <c r="H2382" i="36"/>
  <c r="H2381" i="36"/>
  <c r="B2377" i="36"/>
  <c r="B2372" i="36"/>
  <c r="B2368" i="36"/>
  <c r="H2367" i="36"/>
  <c r="H2366" i="36"/>
  <c r="H2365" i="36"/>
  <c r="H2364" i="36"/>
  <c r="H2363" i="36"/>
  <c r="H2362" i="36"/>
  <c r="H2361" i="36"/>
  <c r="H2360" i="36"/>
  <c r="H2359" i="36"/>
  <c r="H2358" i="36"/>
  <c r="B2355" i="36"/>
  <c r="H2354" i="36"/>
  <c r="H2353" i="36"/>
  <c r="H2352" i="36"/>
  <c r="H2351" i="36"/>
  <c r="B2348" i="36"/>
  <c r="H2347" i="36"/>
  <c r="H2346" i="36"/>
  <c r="B2342" i="36"/>
  <c r="B2338" i="36"/>
  <c r="H2337" i="36"/>
  <c r="H2336" i="36"/>
  <c r="B2331" i="36"/>
  <c r="H2330" i="36"/>
  <c r="H2331" i="36" s="1"/>
  <c r="B2327" i="36"/>
  <c r="H2326" i="36"/>
  <c r="H2327" i="36" s="1"/>
  <c r="B2323" i="36"/>
  <c r="B2319" i="36"/>
  <c r="H2318" i="36"/>
  <c r="H2319" i="36" s="1"/>
  <c r="B2315" i="36"/>
  <c r="H2314" i="36"/>
  <c r="H2315" i="36" s="1"/>
  <c r="B2311" i="36"/>
  <c r="H2310" i="36"/>
  <c r="H2311" i="36" s="1"/>
  <c r="B2307" i="36"/>
  <c r="H2306" i="36"/>
  <c r="H2305" i="36"/>
  <c r="H2304" i="36"/>
  <c r="H2303" i="36"/>
  <c r="H2301" i="36"/>
  <c r="H2300" i="36"/>
  <c r="H2299" i="36"/>
  <c r="B2295" i="36"/>
  <c r="H2294" i="36"/>
  <c r="H2295" i="36" s="1"/>
  <c r="B2291" i="36"/>
  <c r="H2286" i="36"/>
  <c r="B2259" i="36"/>
  <c r="H2258" i="36"/>
  <c r="H2257" i="36"/>
  <c r="H2256" i="36"/>
  <c r="H2255" i="36"/>
  <c r="H2253" i="36"/>
  <c r="H2252" i="36"/>
  <c r="H2251" i="36"/>
  <c r="H2250" i="36"/>
  <c r="B2246" i="36"/>
  <c r="H2245" i="36"/>
  <c r="H2244" i="36"/>
  <c r="H2243" i="36"/>
  <c r="H2242" i="36"/>
  <c r="B2239" i="36"/>
  <c r="H2238" i="36"/>
  <c r="H2237" i="36"/>
  <c r="B2234" i="36"/>
  <c r="H2233" i="36"/>
  <c r="H2232" i="36"/>
  <c r="H2231" i="36"/>
  <c r="H2230" i="36"/>
  <c r="H2228" i="36"/>
  <c r="H2227" i="36"/>
  <c r="H2226" i="36"/>
  <c r="B2222" i="36"/>
  <c r="H2221" i="36"/>
  <c r="H2220" i="36"/>
  <c r="H2219" i="36"/>
  <c r="H2218" i="36"/>
  <c r="H2217" i="36"/>
  <c r="H2216" i="36"/>
  <c r="H2214" i="36"/>
  <c r="H2213" i="36"/>
  <c r="H2212" i="36"/>
  <c r="H2211" i="36"/>
  <c r="B2207" i="36"/>
  <c r="H2206" i="36"/>
  <c r="H2205" i="36"/>
  <c r="H2204" i="36"/>
  <c r="H2203" i="36"/>
  <c r="H2202" i="36"/>
  <c r="H2201" i="36"/>
  <c r="H2200" i="36"/>
  <c r="H2199" i="36"/>
  <c r="H2198" i="36"/>
  <c r="H2197" i="36"/>
  <c r="H2192" i="36"/>
  <c r="H2191" i="36"/>
  <c r="H2190" i="36"/>
  <c r="H2188" i="36"/>
  <c r="H2187" i="36"/>
  <c r="H2186" i="36"/>
  <c r="B2182" i="36"/>
  <c r="H2181" i="36"/>
  <c r="H2182" i="36" s="1"/>
  <c r="B2178" i="36"/>
  <c r="H2177" i="36"/>
  <c r="H2178" i="36" s="1"/>
  <c r="B2174" i="36"/>
  <c r="E2173" i="36"/>
  <c r="H2173" i="36" s="1"/>
  <c r="H2174" i="36" s="1"/>
  <c r="B2170" i="36"/>
  <c r="H2169" i="36"/>
  <c r="H2168" i="36"/>
  <c r="H2167" i="36"/>
  <c r="H2166" i="36"/>
  <c r="H2165" i="36"/>
  <c r="H2164" i="36"/>
  <c r="H2163" i="36"/>
  <c r="H2162" i="36"/>
  <c r="H2161" i="36"/>
  <c r="H2160" i="36"/>
  <c r="H2159" i="36"/>
  <c r="H2158" i="36"/>
  <c r="H2157" i="36"/>
  <c r="H2156" i="36"/>
  <c r="H2155" i="36"/>
  <c r="H2154" i="36"/>
  <c r="H2153" i="36"/>
  <c r="H2152" i="36"/>
  <c r="H2151" i="36"/>
  <c r="H2150" i="36"/>
  <c r="H2149" i="36"/>
  <c r="H2148" i="36"/>
  <c r="H2147" i="36"/>
  <c r="H2146" i="36"/>
  <c r="H2143" i="36"/>
  <c r="H2142" i="36"/>
  <c r="H2141" i="36"/>
  <c r="H2140" i="36"/>
  <c r="H2139" i="36"/>
  <c r="H2138" i="36"/>
  <c r="H2137" i="36"/>
  <c r="H2136" i="36"/>
  <c r="H2134" i="36"/>
  <c r="H2133" i="36"/>
  <c r="H2132" i="36"/>
  <c r="H2131" i="36"/>
  <c r="B2125" i="36"/>
  <c r="H2124" i="36"/>
  <c r="H2123" i="36"/>
  <c r="B2120" i="36"/>
  <c r="H2119" i="36"/>
  <c r="H2120" i="36" s="1"/>
  <c r="B2116" i="36"/>
  <c r="H2115" i="36"/>
  <c r="H2116" i="36" s="1"/>
  <c r="B2112" i="36"/>
  <c r="H2111" i="36"/>
  <c r="H2112" i="36" s="1"/>
  <c r="B2108" i="36"/>
  <c r="H2107" i="36"/>
  <c r="H2108" i="36" s="1"/>
  <c r="B2104" i="36"/>
  <c r="H2103" i="36"/>
  <c r="H2104" i="36" s="1"/>
  <c r="B2100" i="36"/>
  <c r="H2099" i="36"/>
  <c r="H2100" i="36" s="1"/>
  <c r="B2096" i="36"/>
  <c r="H2095" i="36"/>
  <c r="H2096" i="36" s="1"/>
  <c r="B2092" i="36"/>
  <c r="H2091" i="36"/>
  <c r="H2090" i="36"/>
  <c r="H2089" i="36"/>
  <c r="B2086" i="36"/>
  <c r="E2085" i="36"/>
  <c r="H2085" i="36" s="1"/>
  <c r="E2084" i="36"/>
  <c r="H2084" i="36" s="1"/>
  <c r="B2081" i="36"/>
  <c r="H2080" i="36"/>
  <c r="H2079" i="36"/>
  <c r="H2078" i="36"/>
  <c r="H2077" i="36"/>
  <c r="H2076" i="36"/>
  <c r="H2075" i="36"/>
  <c r="H2074" i="36"/>
  <c r="H2073" i="36"/>
  <c r="H2072" i="36"/>
  <c r="H2071" i="36"/>
  <c r="H2070" i="36"/>
  <c r="H2069" i="36"/>
  <c r="H2068" i="36"/>
  <c r="H2067" i="36"/>
  <c r="H2066" i="36"/>
  <c r="H2065" i="36"/>
  <c r="H2064" i="36"/>
  <c r="H2063" i="36"/>
  <c r="H2062" i="36"/>
  <c r="H2061" i="36"/>
  <c r="H2060" i="36"/>
  <c r="H2059" i="36"/>
  <c r="H2058" i="36"/>
  <c r="H2057" i="36"/>
  <c r="H2056" i="36"/>
  <c r="H2055" i="36"/>
  <c r="H2054" i="36"/>
  <c r="H2053" i="36"/>
  <c r="H2052" i="36"/>
  <c r="H2051" i="36"/>
  <c r="H2050" i="36"/>
  <c r="H2049" i="36"/>
  <c r="H2048" i="36"/>
  <c r="H2047" i="36"/>
  <c r="H2046" i="36"/>
  <c r="H2045" i="36"/>
  <c r="H2044" i="36"/>
  <c r="H2043" i="36"/>
  <c r="H2042" i="36"/>
  <c r="H2041" i="36"/>
  <c r="H2040" i="36"/>
  <c r="H2039" i="36"/>
  <c r="H2038" i="36"/>
  <c r="H2037" i="36"/>
  <c r="H2036" i="36"/>
  <c r="H2035" i="36"/>
  <c r="H2034" i="36"/>
  <c r="H2033" i="36"/>
  <c r="B2030" i="36"/>
  <c r="E2029" i="36"/>
  <c r="H2029" i="36" s="1"/>
  <c r="H2030" i="36" s="1"/>
  <c r="B2026" i="36"/>
  <c r="H2025" i="36"/>
  <c r="H2026" i="36" s="1"/>
  <c r="B2022" i="36"/>
  <c r="H2021" i="36"/>
  <c r="H2022" i="36" s="1"/>
  <c r="B2018" i="36"/>
  <c r="H2017" i="36"/>
  <c r="H2016" i="36"/>
  <c r="B2013" i="36"/>
  <c r="H2012" i="36"/>
  <c r="H2011" i="36"/>
  <c r="H2010" i="36"/>
  <c r="H2009" i="36"/>
  <c r="H2008" i="36"/>
  <c r="H2007" i="36"/>
  <c r="H2006" i="36"/>
  <c r="H2005" i="36"/>
  <c r="H2004" i="36"/>
  <c r="H2003" i="36"/>
  <c r="H2002" i="36"/>
  <c r="H2001" i="36"/>
  <c r="H2000" i="36"/>
  <c r="H1999" i="36"/>
  <c r="B1996" i="36"/>
  <c r="H1995" i="36"/>
  <c r="H1994" i="36"/>
  <c r="H1993" i="36"/>
  <c r="B1990" i="36"/>
  <c r="H1989" i="36"/>
  <c r="H1988" i="36"/>
  <c r="H1987" i="36"/>
  <c r="B1984" i="36"/>
  <c r="H1983" i="36"/>
  <c r="H1982" i="36"/>
  <c r="H1981" i="36"/>
  <c r="H1980" i="36"/>
  <c r="H1979" i="36"/>
  <c r="H1978" i="36"/>
  <c r="H1977" i="36"/>
  <c r="H1976" i="36"/>
  <c r="B1973" i="36"/>
  <c r="H1972" i="36"/>
  <c r="H1973" i="36" s="1"/>
  <c r="B1969" i="36"/>
  <c r="H1968" i="36"/>
  <c r="H1969" i="36" s="1"/>
  <c r="B1965" i="36"/>
  <c r="H1964" i="36"/>
  <c r="H1963" i="36"/>
  <c r="H1962" i="36"/>
  <c r="H1961" i="36"/>
  <c r="H1960" i="36"/>
  <c r="B1956" i="36"/>
  <c r="H1955" i="36"/>
  <c r="H1954" i="36"/>
  <c r="H1953" i="36"/>
  <c r="B1948" i="36"/>
  <c r="H1947" i="36"/>
  <c r="H1946" i="36"/>
  <c r="H1945" i="36"/>
  <c r="H1944" i="36"/>
  <c r="H1943" i="36"/>
  <c r="H1942" i="36"/>
  <c r="H1941" i="36"/>
  <c r="B1937" i="36"/>
  <c r="H1936" i="36"/>
  <c r="H1935" i="36"/>
  <c r="H1934" i="36"/>
  <c r="B1930" i="36"/>
  <c r="H1929" i="36"/>
  <c r="H1928" i="36"/>
  <c r="H1927" i="36"/>
  <c r="H1926" i="36"/>
  <c r="H1925" i="36"/>
  <c r="H1923" i="36"/>
  <c r="B1921" i="36"/>
  <c r="B1919" i="36"/>
  <c r="H1918" i="36"/>
  <c r="H1917" i="36"/>
  <c r="H1916" i="36"/>
  <c r="H1915" i="36"/>
  <c r="H1914" i="36"/>
  <c r="B1912" i="36"/>
  <c r="B1910" i="36"/>
  <c r="H1909" i="36"/>
  <c r="H1908" i="36"/>
  <c r="H1907" i="36"/>
  <c r="H1905" i="36"/>
  <c r="B1900" i="36"/>
  <c r="H1899" i="36"/>
  <c r="H1898" i="36"/>
  <c r="H1897" i="36"/>
  <c r="H1896" i="36"/>
  <c r="H1895" i="36"/>
  <c r="H1894" i="36"/>
  <c r="H1893" i="36"/>
  <c r="H1892" i="36"/>
  <c r="H1891" i="36"/>
  <c r="H1890" i="36"/>
  <c r="H1889" i="36"/>
  <c r="H1888" i="36"/>
  <c r="H1887" i="36"/>
  <c r="H1886" i="36"/>
  <c r="H1885" i="36"/>
  <c r="H1884" i="36"/>
  <c r="H1883" i="36"/>
  <c r="H1882" i="36"/>
  <c r="H1881" i="36"/>
  <c r="H1880" i="36"/>
  <c r="H1879" i="36"/>
  <c r="H1878" i="36"/>
  <c r="H1877" i="36"/>
  <c r="H1876" i="36"/>
  <c r="H1875" i="36"/>
  <c r="H1874" i="36"/>
  <c r="B1869" i="36"/>
  <c r="XET1869" i="36" s="1"/>
  <c r="H1868" i="36"/>
  <c r="H1869" i="36" s="1"/>
  <c r="B1865" i="36"/>
  <c r="XET1865" i="36" s="1"/>
  <c r="H1864" i="36"/>
  <c r="H1865" i="36" s="1"/>
  <c r="B1861" i="36"/>
  <c r="H1860" i="36"/>
  <c r="H1859" i="36"/>
  <c r="B1856" i="36"/>
  <c r="H1855" i="36"/>
  <c r="H1856" i="36" s="1"/>
  <c r="B1851" i="36"/>
  <c r="H1850" i="36"/>
  <c r="H1849" i="36"/>
  <c r="H1848" i="36"/>
  <c r="H1847" i="36"/>
  <c r="H1846" i="36"/>
  <c r="H1845" i="36"/>
  <c r="H1844" i="36"/>
  <c r="H1843" i="36"/>
  <c r="H1842" i="36"/>
  <c r="H1841" i="36"/>
  <c r="H1840" i="36"/>
  <c r="H1839" i="36"/>
  <c r="H1838" i="36"/>
  <c r="H1837" i="36"/>
  <c r="H1836" i="36"/>
  <c r="H1835" i="36"/>
  <c r="H1834" i="36"/>
  <c r="H1833" i="36"/>
  <c r="H1832" i="36"/>
  <c r="H1831" i="36"/>
  <c r="H1830" i="36"/>
  <c r="H1829" i="36"/>
  <c r="H1828" i="36"/>
  <c r="H1824" i="36"/>
  <c r="H1822" i="36"/>
  <c r="H1821" i="36"/>
  <c r="H1820" i="36"/>
  <c r="H1819" i="36"/>
  <c r="H1818" i="36"/>
  <c r="H1817" i="36"/>
  <c r="H1816" i="36"/>
  <c r="H1815" i="36"/>
  <c r="H1814" i="36"/>
  <c r="H1813" i="36"/>
  <c r="H1812" i="36"/>
  <c r="H1811" i="36"/>
  <c r="H1810" i="36"/>
  <c r="H1809" i="36"/>
  <c r="H1808" i="36"/>
  <c r="H1807" i="36"/>
  <c r="H1806" i="36"/>
  <c r="H1805" i="36"/>
  <c r="H1804" i="36"/>
  <c r="H1803" i="36"/>
  <c r="H1802" i="36"/>
  <c r="H1801" i="36"/>
  <c r="B1795" i="36"/>
  <c r="H1794" i="36"/>
  <c r="H1793" i="36"/>
  <c r="H1792" i="36"/>
  <c r="H1791" i="36"/>
  <c r="H1789" i="36"/>
  <c r="H1788" i="36"/>
  <c r="H1787" i="36"/>
  <c r="H1786" i="36"/>
  <c r="H1785" i="36"/>
  <c r="H1784" i="36"/>
  <c r="H1783" i="36"/>
  <c r="H1782" i="36"/>
  <c r="H1781" i="36"/>
  <c r="H1780" i="36"/>
  <c r="H1779" i="36"/>
  <c r="H1778" i="36"/>
  <c r="H1777" i="36"/>
  <c r="H1776" i="36"/>
  <c r="H1775" i="36"/>
  <c r="H1774" i="36"/>
  <c r="H1773" i="36"/>
  <c r="H1772" i="36"/>
  <c r="H1771" i="36"/>
  <c r="H1770" i="36"/>
  <c r="H1769" i="36"/>
  <c r="H1768" i="36"/>
  <c r="H1767" i="36"/>
  <c r="B1762" i="36"/>
  <c r="H1761" i="36"/>
  <c r="H1762" i="36" s="1"/>
  <c r="B1758" i="36"/>
  <c r="H1757" i="36"/>
  <c r="H1756" i="36"/>
  <c r="H1755" i="36"/>
  <c r="H1754" i="36"/>
  <c r="H1753" i="36"/>
  <c r="H1752" i="36"/>
  <c r="H1750" i="36"/>
  <c r="H1749" i="36"/>
  <c r="H1747" i="36"/>
  <c r="H1746" i="36"/>
  <c r="H1745" i="36"/>
  <c r="H1744" i="36"/>
  <c r="H1743" i="36"/>
  <c r="H1742" i="36"/>
  <c r="H1741" i="36"/>
  <c r="H1740" i="36"/>
  <c r="H1739" i="36"/>
  <c r="H1738" i="36"/>
  <c r="H1737" i="36"/>
  <c r="H1736" i="36"/>
  <c r="H1735" i="36"/>
  <c r="H1734" i="36"/>
  <c r="H1733" i="36"/>
  <c r="H1732" i="36"/>
  <c r="H1731" i="36"/>
  <c r="H1730" i="36"/>
  <c r="H1729" i="36"/>
  <c r="H1728" i="36"/>
  <c r="H1727" i="36"/>
  <c r="H1726" i="36"/>
  <c r="H1725" i="36"/>
  <c r="H1724" i="36"/>
  <c r="H1723" i="36"/>
  <c r="H1722" i="36"/>
  <c r="H1721" i="36"/>
  <c r="H1720" i="36"/>
  <c r="B1715" i="36"/>
  <c r="H1714" i="36"/>
  <c r="H1713" i="36"/>
  <c r="B1709" i="36"/>
  <c r="H1708" i="36"/>
  <c r="H1709" i="36" s="1"/>
  <c r="B1704" i="36"/>
  <c r="H1703" i="36"/>
  <c r="H1704" i="36" s="1"/>
  <c r="B1700" i="36"/>
  <c r="H1699" i="36"/>
  <c r="H1698" i="36"/>
  <c r="H1697" i="36"/>
  <c r="H1695" i="36"/>
  <c r="B1691" i="36"/>
  <c r="H1690" i="36"/>
  <c r="H1689" i="36"/>
  <c r="H1684" i="36"/>
  <c r="H1683" i="36"/>
  <c r="B1679" i="36"/>
  <c r="H1678" i="36"/>
  <c r="H1677" i="36"/>
  <c r="H1676" i="36"/>
  <c r="H1674" i="36"/>
  <c r="H1673" i="36"/>
  <c r="H1672" i="36"/>
  <c r="H1671" i="36"/>
  <c r="H1670" i="36"/>
  <c r="H1669" i="36"/>
  <c r="H1668" i="36"/>
  <c r="H1667" i="36"/>
  <c r="H1666" i="36"/>
  <c r="H1665" i="36"/>
  <c r="H1664" i="36"/>
  <c r="H1663" i="36"/>
  <c r="H1662" i="36"/>
  <c r="H1661" i="36"/>
  <c r="H1660" i="36"/>
  <c r="H1659" i="36"/>
  <c r="H1658" i="36"/>
  <c r="H1657" i="36"/>
  <c r="H1656" i="36"/>
  <c r="H1655" i="36"/>
  <c r="H1654" i="36"/>
  <c r="H1653" i="36"/>
  <c r="H1652" i="36"/>
  <c r="H1651" i="36"/>
  <c r="H1650" i="36"/>
  <c r="H1649" i="36"/>
  <c r="B1644" i="36"/>
  <c r="H1643" i="36"/>
  <c r="H1642" i="36"/>
  <c r="H1640" i="36"/>
  <c r="H1639" i="36"/>
  <c r="H1638" i="36"/>
  <c r="H1637" i="36"/>
  <c r="H1636" i="36"/>
  <c r="H1635" i="36"/>
  <c r="H1634" i="36"/>
  <c r="H1633" i="36"/>
  <c r="H1632" i="36"/>
  <c r="H1631" i="36"/>
  <c r="H1630" i="36"/>
  <c r="H1629" i="36"/>
  <c r="H1628" i="36"/>
  <c r="H1627" i="36"/>
  <c r="H1626" i="36"/>
  <c r="H1625" i="36"/>
  <c r="H1624" i="36"/>
  <c r="H1623" i="36"/>
  <c r="H1622" i="36"/>
  <c r="H1621" i="36"/>
  <c r="H1620" i="36"/>
  <c r="H1619" i="36"/>
  <c r="H1618" i="36"/>
  <c r="H1617" i="36"/>
  <c r="H1616" i="36"/>
  <c r="H1615" i="36"/>
  <c r="H1614" i="36"/>
  <c r="H1613" i="36"/>
  <c r="H1612" i="36"/>
  <c r="B1605" i="36"/>
  <c r="H1604" i="36"/>
  <c r="H1603" i="36"/>
  <c r="B1600" i="36"/>
  <c r="H1599" i="36"/>
  <c r="H1598" i="36"/>
  <c r="H1597" i="36"/>
  <c r="H1596" i="36"/>
  <c r="H1595" i="36"/>
  <c r="H1594" i="36"/>
  <c r="H1593" i="36"/>
  <c r="H1592" i="36"/>
  <c r="H1591" i="36"/>
  <c r="H1590" i="36"/>
  <c r="H1589" i="36"/>
  <c r="H1588" i="36"/>
  <c r="H1587" i="36"/>
  <c r="H1586" i="36"/>
  <c r="H1585" i="36"/>
  <c r="H1584" i="36"/>
  <c r="H1583" i="36"/>
  <c r="H1582" i="36"/>
  <c r="H1581" i="36"/>
  <c r="H1580" i="36"/>
  <c r="H1579" i="36"/>
  <c r="H1578" i="36"/>
  <c r="H1577" i="36"/>
  <c r="H1576" i="36"/>
  <c r="H1575" i="36"/>
  <c r="H1574" i="36"/>
  <c r="H1573" i="36"/>
  <c r="H1572" i="36"/>
  <c r="H1570" i="36"/>
  <c r="H1569" i="36"/>
  <c r="H1568" i="36"/>
  <c r="H1567" i="36"/>
  <c r="H1566" i="36"/>
  <c r="H1565" i="36"/>
  <c r="H1564" i="36"/>
  <c r="H1563" i="36"/>
  <c r="H1562" i="36"/>
  <c r="H1561" i="36"/>
  <c r="H1560" i="36"/>
  <c r="H1559" i="36"/>
  <c r="H1558" i="36"/>
  <c r="H1557" i="36"/>
  <c r="H1556" i="36"/>
  <c r="H1555" i="36"/>
  <c r="H1554" i="36"/>
  <c r="H1553" i="36"/>
  <c r="H1552" i="36"/>
  <c r="B1548" i="36"/>
  <c r="B1544" i="36"/>
  <c r="H1543" i="36"/>
  <c r="H1544" i="36" s="1"/>
  <c r="B1540" i="36"/>
  <c r="H1539" i="36"/>
  <c r="H1538" i="36"/>
  <c r="B1535" i="36"/>
  <c r="H1533" i="36"/>
  <c r="B1530" i="36"/>
  <c r="H1529" i="36"/>
  <c r="H1528" i="36"/>
  <c r="H1527" i="36"/>
  <c r="H1526" i="36"/>
  <c r="H1525" i="36"/>
  <c r="H1524" i="36"/>
  <c r="H1523" i="36"/>
  <c r="H1522" i="36"/>
  <c r="H1521" i="36"/>
  <c r="H1520" i="36"/>
  <c r="H1519" i="36"/>
  <c r="H1518" i="36"/>
  <c r="H1517" i="36"/>
  <c r="H1516" i="36"/>
  <c r="H1515" i="36"/>
  <c r="H1514" i="36"/>
  <c r="H1513" i="36"/>
  <c r="H1512" i="36"/>
  <c r="H1511" i="36"/>
  <c r="H1510" i="36"/>
  <c r="H1509" i="36"/>
  <c r="H1508" i="36"/>
  <c r="H1507" i="36"/>
  <c r="H1506" i="36"/>
  <c r="H1505" i="36"/>
  <c r="H1504" i="36"/>
  <c r="H1503" i="36"/>
  <c r="H1502" i="36"/>
  <c r="H1500" i="36"/>
  <c r="H1499" i="36"/>
  <c r="H1498" i="36"/>
  <c r="H1497" i="36"/>
  <c r="H1496" i="36"/>
  <c r="H1495" i="36"/>
  <c r="H1494" i="36"/>
  <c r="H1493" i="36"/>
  <c r="H1492" i="36"/>
  <c r="H1491" i="36"/>
  <c r="H1490" i="36"/>
  <c r="H1489" i="36"/>
  <c r="H1488" i="36"/>
  <c r="H1487" i="36"/>
  <c r="H1486" i="36"/>
  <c r="H1485" i="36"/>
  <c r="H1484" i="36"/>
  <c r="H1483" i="36"/>
  <c r="H1482" i="36"/>
  <c r="H1481" i="36"/>
  <c r="H1480" i="36"/>
  <c r="H1479" i="36"/>
  <c r="H1478" i="36"/>
  <c r="H1477" i="36"/>
  <c r="H1476" i="36"/>
  <c r="H1475" i="36"/>
  <c r="H1474" i="36"/>
  <c r="H1473" i="36"/>
  <c r="H1472" i="36"/>
  <c r="B1468" i="36"/>
  <c r="H1467" i="36"/>
  <c r="H1466" i="36"/>
  <c r="H1465" i="36"/>
  <c r="H1464" i="36"/>
  <c r="H1463" i="36"/>
  <c r="H1462" i="36"/>
  <c r="H1461" i="36"/>
  <c r="H1460" i="36"/>
  <c r="H1459" i="36"/>
  <c r="H1458" i="36"/>
  <c r="H1457" i="36"/>
  <c r="H1456" i="36"/>
  <c r="H1455" i="36"/>
  <c r="H1454" i="36"/>
  <c r="H1453" i="36"/>
  <c r="H1452" i="36"/>
  <c r="H1451" i="36"/>
  <c r="H1450" i="36"/>
  <c r="H1449" i="36"/>
  <c r="H1448" i="36"/>
  <c r="H1447" i="36"/>
  <c r="H1446" i="36"/>
  <c r="H1445" i="36"/>
  <c r="H1444" i="36"/>
  <c r="B1440" i="36"/>
  <c r="H1439" i="36"/>
  <c r="H1438" i="36"/>
  <c r="H1437" i="36"/>
  <c r="H1436" i="36"/>
  <c r="H1435" i="36"/>
  <c r="H1434" i="36"/>
  <c r="H1433" i="36"/>
  <c r="H1432" i="36"/>
  <c r="H1431" i="36"/>
  <c r="H1430" i="36"/>
  <c r="H1429" i="36"/>
  <c r="H1428" i="36"/>
  <c r="H1427" i="36"/>
  <c r="H1426" i="36"/>
  <c r="H1425" i="36"/>
  <c r="H1424" i="36"/>
  <c r="H1423" i="36"/>
  <c r="H1422" i="36"/>
  <c r="H1421" i="36"/>
  <c r="H1420" i="36"/>
  <c r="H1419" i="36"/>
  <c r="H1418" i="36"/>
  <c r="H1417" i="36"/>
  <c r="H1416" i="36"/>
  <c r="H1415" i="36"/>
  <c r="H1414" i="36"/>
  <c r="H1413" i="36"/>
  <c r="H1412" i="36"/>
  <c r="H1411" i="36"/>
  <c r="H1410" i="36"/>
  <c r="H1409" i="36"/>
  <c r="H1408" i="36"/>
  <c r="H1407" i="36"/>
  <c r="H1406" i="36"/>
  <c r="H1405" i="36"/>
  <c r="H1404" i="36"/>
  <c r="H1403" i="36"/>
  <c r="H1402" i="36"/>
  <c r="H1401" i="36"/>
  <c r="H1400" i="36"/>
  <c r="B1396" i="36"/>
  <c r="H1395" i="36"/>
  <c r="H1394" i="36"/>
  <c r="H1393" i="36"/>
  <c r="H1392" i="36"/>
  <c r="H1391" i="36"/>
  <c r="H1390" i="36"/>
  <c r="H1389" i="36"/>
  <c r="H1388" i="36"/>
  <c r="H1387" i="36"/>
  <c r="H1386" i="36"/>
  <c r="H1385" i="36"/>
  <c r="H1384" i="36"/>
  <c r="H1383" i="36"/>
  <c r="H1382" i="36"/>
  <c r="H1381" i="36"/>
  <c r="H1380" i="36"/>
  <c r="H1379" i="36"/>
  <c r="H1378" i="36"/>
  <c r="H1377" i="36"/>
  <c r="H1376" i="36"/>
  <c r="H1375" i="36"/>
  <c r="H1374" i="36"/>
  <c r="H1373" i="36"/>
  <c r="H1372" i="36"/>
  <c r="H1371" i="36"/>
  <c r="H1370" i="36"/>
  <c r="H1369" i="36"/>
  <c r="H1368" i="36"/>
  <c r="H1367" i="36"/>
  <c r="H1366" i="36"/>
  <c r="H1365" i="36"/>
  <c r="H1364" i="36"/>
  <c r="H1363" i="36"/>
  <c r="H1362" i="36"/>
  <c r="H1361" i="36"/>
  <c r="H1360" i="36"/>
  <c r="H1359" i="36"/>
  <c r="H1358" i="36"/>
  <c r="H1357" i="36"/>
  <c r="H1356" i="36"/>
  <c r="H1355" i="36"/>
  <c r="H1354" i="36"/>
  <c r="H1353" i="36"/>
  <c r="H1352" i="36"/>
  <c r="H1351" i="36"/>
  <c r="H1350" i="36"/>
  <c r="H1349" i="36"/>
  <c r="H1348" i="36"/>
  <c r="H1347" i="36"/>
  <c r="H1346" i="36"/>
  <c r="H1345" i="36"/>
  <c r="H1344" i="36"/>
  <c r="H1343" i="36"/>
  <c r="H1342" i="36"/>
  <c r="H1341" i="36"/>
  <c r="H1340" i="36"/>
  <c r="H1339" i="36"/>
  <c r="H1338" i="36"/>
  <c r="H1337" i="36"/>
  <c r="H1336" i="36"/>
  <c r="H1335" i="36"/>
  <c r="H1334" i="36"/>
  <c r="H1332" i="36"/>
  <c r="H1331" i="36"/>
  <c r="H1330" i="36"/>
  <c r="H1329" i="36"/>
  <c r="H1328" i="36"/>
  <c r="H1327" i="36"/>
  <c r="H1326" i="36"/>
  <c r="H1325" i="36"/>
  <c r="H1324" i="36"/>
  <c r="H1323" i="36"/>
  <c r="H1322" i="36"/>
  <c r="H1321" i="36"/>
  <c r="H1320" i="36"/>
  <c r="H1319" i="36"/>
  <c r="H1318" i="36"/>
  <c r="H1317" i="36"/>
  <c r="H1316" i="36"/>
  <c r="H1315" i="36"/>
  <c r="H1314" i="36"/>
  <c r="H1313" i="36"/>
  <c r="H1312" i="36"/>
  <c r="H1311" i="36"/>
  <c r="H1310" i="36"/>
  <c r="H1309" i="36"/>
  <c r="H1308" i="36"/>
  <c r="H1307" i="36"/>
  <c r="H1306" i="36"/>
  <c r="H1305" i="36"/>
  <c r="H1304" i="36"/>
  <c r="H1303" i="36"/>
  <c r="H1302" i="36"/>
  <c r="H1301" i="36"/>
  <c r="H1300" i="36"/>
  <c r="H1299" i="36"/>
  <c r="H1298" i="36"/>
  <c r="H1297" i="36"/>
  <c r="H1296" i="36"/>
  <c r="H1295" i="36"/>
  <c r="H1294" i="36"/>
  <c r="H1293" i="36"/>
  <c r="H1292" i="36"/>
  <c r="H1291" i="36"/>
  <c r="H1290" i="36"/>
  <c r="H1289" i="36"/>
  <c r="H1288" i="36"/>
  <c r="H1287" i="36"/>
  <c r="H1286" i="36"/>
  <c r="H1284" i="36"/>
  <c r="H1283" i="36"/>
  <c r="H1282" i="36"/>
  <c r="H1281" i="36"/>
  <c r="H1280" i="36"/>
  <c r="H1279" i="36"/>
  <c r="H1278" i="36"/>
  <c r="H1277" i="36"/>
  <c r="H1276" i="36"/>
  <c r="H1275" i="36"/>
  <c r="H1274" i="36"/>
  <c r="H1273" i="36"/>
  <c r="H1272" i="36"/>
  <c r="H1271" i="36"/>
  <c r="H1270" i="36"/>
  <c r="H1269" i="36"/>
  <c r="H1268" i="36"/>
  <c r="H1267" i="36"/>
  <c r="H1266" i="36"/>
  <c r="H1265" i="36"/>
  <c r="H1264" i="36"/>
  <c r="H1263" i="36"/>
  <c r="H1262" i="36"/>
  <c r="H1261" i="36"/>
  <c r="H1260" i="36"/>
  <c r="H1259" i="36"/>
  <c r="H1258" i="36"/>
  <c r="H1257" i="36"/>
  <c r="H1256" i="36"/>
  <c r="H1255" i="36"/>
  <c r="H1254" i="36"/>
  <c r="H1253" i="36"/>
  <c r="H1252" i="36"/>
  <c r="H1251" i="36"/>
  <c r="H1250" i="36"/>
  <c r="H1249" i="36"/>
  <c r="H1248" i="36"/>
  <c r="H1247" i="36"/>
  <c r="H1246" i="36"/>
  <c r="H1245" i="36"/>
  <c r="H1243" i="36"/>
  <c r="H1242" i="36"/>
  <c r="H1241" i="36"/>
  <c r="H1240" i="36"/>
  <c r="H1239" i="36"/>
  <c r="H1238" i="36"/>
  <c r="H1237" i="36"/>
  <c r="H1236" i="36"/>
  <c r="H1235" i="36"/>
  <c r="H1234" i="36"/>
  <c r="H1233" i="36"/>
  <c r="H1232" i="36"/>
  <c r="H1231" i="36"/>
  <c r="H1230" i="36"/>
  <c r="H1229" i="36"/>
  <c r="H1228" i="36"/>
  <c r="H1227" i="36"/>
  <c r="H1226" i="36"/>
  <c r="H1225" i="36"/>
  <c r="H1224" i="36"/>
  <c r="H1223" i="36"/>
  <c r="H1222" i="36"/>
  <c r="H1221" i="36"/>
  <c r="H1220" i="36"/>
  <c r="H1219" i="36"/>
  <c r="H1218" i="36"/>
  <c r="H1217" i="36"/>
  <c r="H1216" i="36"/>
  <c r="H1215" i="36"/>
  <c r="H1214" i="36"/>
  <c r="H1213" i="36"/>
  <c r="H1212" i="36"/>
  <c r="H1211" i="36"/>
  <c r="H1210" i="36"/>
  <c r="H1209" i="36"/>
  <c r="H1208" i="36"/>
  <c r="H1207" i="36"/>
  <c r="H1206" i="36"/>
  <c r="H1205" i="36"/>
  <c r="H1204" i="36"/>
  <c r="E1202" i="36"/>
  <c r="H1202" i="36" s="1"/>
  <c r="H1201" i="36"/>
  <c r="H1200" i="36"/>
  <c r="H1199" i="36"/>
  <c r="H1198" i="36"/>
  <c r="H1197" i="36"/>
  <c r="H1196" i="36"/>
  <c r="H1195" i="36"/>
  <c r="H1194" i="36"/>
  <c r="H1193" i="36"/>
  <c r="H1192" i="36"/>
  <c r="H1191" i="36"/>
  <c r="H1190" i="36"/>
  <c r="H1189" i="36"/>
  <c r="H1188" i="36"/>
  <c r="H1187" i="36"/>
  <c r="H1186" i="36"/>
  <c r="H1185" i="36"/>
  <c r="H1184" i="36"/>
  <c r="H1183" i="36"/>
  <c r="H1182" i="36"/>
  <c r="H1181" i="36"/>
  <c r="H1180" i="36"/>
  <c r="H1179" i="36"/>
  <c r="H1178" i="36"/>
  <c r="H1177" i="36"/>
  <c r="H1176" i="36"/>
  <c r="H1175" i="36"/>
  <c r="H1174" i="36"/>
  <c r="H1173" i="36"/>
  <c r="H1172" i="36"/>
  <c r="H1171" i="36"/>
  <c r="H1170" i="36"/>
  <c r="H1169" i="36"/>
  <c r="H1168" i="36"/>
  <c r="H1167" i="36"/>
  <c r="H1166" i="36"/>
  <c r="H1165" i="36"/>
  <c r="H1164" i="36"/>
  <c r="H1163" i="36"/>
  <c r="H1162" i="36"/>
  <c r="H1161" i="36"/>
  <c r="H1160" i="36"/>
  <c r="H1159" i="36"/>
  <c r="H1158" i="36"/>
  <c r="H1157" i="36"/>
  <c r="H1155" i="36"/>
  <c r="H1154" i="36"/>
  <c r="H1153" i="36"/>
  <c r="H1152" i="36"/>
  <c r="H1151" i="36"/>
  <c r="H1150" i="36"/>
  <c r="H1149" i="36"/>
  <c r="H1148" i="36"/>
  <c r="H1147" i="36"/>
  <c r="H1146" i="36"/>
  <c r="H1145" i="36"/>
  <c r="H1144" i="36"/>
  <c r="H1143" i="36"/>
  <c r="H1142" i="36"/>
  <c r="H1141" i="36"/>
  <c r="H1140" i="36"/>
  <c r="H1139" i="36"/>
  <c r="H1138" i="36"/>
  <c r="H1137" i="36"/>
  <c r="H1136" i="36"/>
  <c r="H1135" i="36"/>
  <c r="H1134" i="36"/>
  <c r="B1129" i="36"/>
  <c r="H1128" i="36"/>
  <c r="H1129" i="36" s="1"/>
  <c r="D1124" i="36" s="1"/>
  <c r="H1124" i="36" s="1"/>
  <c r="B1125" i="36"/>
  <c r="B1118" i="36"/>
  <c r="H1117" i="36"/>
  <c r="H1118" i="36" s="1"/>
  <c r="B1114" i="36"/>
  <c r="H1113" i="36"/>
  <c r="H1112" i="36"/>
  <c r="H1111" i="36"/>
  <c r="H1110" i="36"/>
  <c r="H1109" i="36"/>
  <c r="B1106" i="36"/>
  <c r="H1105" i="36"/>
  <c r="H1104" i="36"/>
  <c r="H1103" i="36"/>
  <c r="H1102" i="36"/>
  <c r="H1101" i="36"/>
  <c r="B1098" i="36"/>
  <c r="H1097" i="36"/>
  <c r="H1096" i="36"/>
  <c r="H1095" i="36"/>
  <c r="H1094" i="36"/>
  <c r="B1091" i="36"/>
  <c r="H1090" i="36"/>
  <c r="H1091" i="36" s="1"/>
  <c r="B1087" i="36"/>
  <c r="H1086" i="36"/>
  <c r="H1085" i="36"/>
  <c r="B1082" i="36"/>
  <c r="H1081" i="36"/>
  <c r="H1080" i="36"/>
  <c r="H1079" i="36"/>
  <c r="H1078" i="36"/>
  <c r="B1075" i="36"/>
  <c r="H1074" i="36"/>
  <c r="H1075" i="36" s="1"/>
  <c r="B1071" i="36"/>
  <c r="H1070" i="36"/>
  <c r="H1071" i="36" s="1"/>
  <c r="B1067" i="36"/>
  <c r="H1066" i="36"/>
  <c r="H1067" i="36" s="1"/>
  <c r="B1063" i="36"/>
  <c r="H1062" i="36"/>
  <c r="H1061" i="36"/>
  <c r="B1056" i="36"/>
  <c r="H1055" i="36"/>
  <c r="H1056" i="36" s="1"/>
  <c r="B1052" i="36"/>
  <c r="H1051" i="36"/>
  <c r="H1050" i="36"/>
  <c r="H1049" i="36"/>
  <c r="H1048" i="36"/>
  <c r="H1047" i="36"/>
  <c r="B1044" i="36"/>
  <c r="H1043" i="36"/>
  <c r="H1042" i="36"/>
  <c r="B1038" i="36"/>
  <c r="B1033" i="36"/>
  <c r="H1032" i="36"/>
  <c r="H1031" i="36"/>
  <c r="B1026" i="36"/>
  <c r="H1025" i="36"/>
  <c r="B1019" i="36"/>
  <c r="H1018" i="36"/>
  <c r="E1017" i="36"/>
  <c r="H1017" i="36" s="1"/>
  <c r="E1016" i="36"/>
  <c r="H1016" i="36" s="1"/>
  <c r="E1015" i="36"/>
  <c r="H1015" i="36" s="1"/>
  <c r="E1014" i="36"/>
  <c r="H1014" i="36" s="1"/>
  <c r="E1013" i="36"/>
  <c r="H1013" i="36" s="1"/>
  <c r="E1012" i="36"/>
  <c r="H1012" i="36" s="1"/>
  <c r="E1011" i="36"/>
  <c r="H1011" i="36" s="1"/>
  <c r="E1010" i="36"/>
  <c r="H1010" i="36" s="1"/>
  <c r="B1007" i="36"/>
  <c r="B1006" i="36"/>
  <c r="B1003" i="36"/>
  <c r="B999" i="36"/>
  <c r="H998" i="36"/>
  <c r="H997" i="36"/>
  <c r="H996" i="36"/>
  <c r="H995" i="36"/>
  <c r="H994" i="36"/>
  <c r="H993" i="36"/>
  <c r="H992" i="36"/>
  <c r="H991" i="36"/>
  <c r="B987" i="36"/>
  <c r="B983" i="36"/>
  <c r="H982" i="36"/>
  <c r="H983" i="36" s="1"/>
  <c r="B978" i="36"/>
  <c r="H977" i="36"/>
  <c r="H976" i="36"/>
  <c r="H975" i="36"/>
  <c r="H974" i="36"/>
  <c r="H973" i="36"/>
  <c r="H972" i="36"/>
  <c r="H971" i="36"/>
  <c r="H970" i="36"/>
  <c r="H969" i="36"/>
  <c r="H968" i="36"/>
  <c r="H967" i="36"/>
  <c r="H966" i="36"/>
  <c r="H965" i="36"/>
  <c r="H964" i="36"/>
  <c r="H963" i="36"/>
  <c r="H962" i="36"/>
  <c r="H961" i="36"/>
  <c r="H960" i="36"/>
  <c r="H959" i="36"/>
  <c r="H958" i="36"/>
  <c r="H957" i="36"/>
  <c r="H956" i="36"/>
  <c r="H955" i="36"/>
  <c r="H954" i="36"/>
  <c r="H953" i="36"/>
  <c r="H952" i="36"/>
  <c r="B949" i="36"/>
  <c r="H948" i="36"/>
  <c r="B943" i="36"/>
  <c r="H942" i="36"/>
  <c r="H941" i="36"/>
  <c r="B935" i="36"/>
  <c r="H934" i="36"/>
  <c r="H933" i="36"/>
  <c r="H932" i="36"/>
  <c r="H931" i="36"/>
  <c r="H930" i="36"/>
  <c r="H929" i="36"/>
  <c r="H928" i="36"/>
  <c r="B925" i="36"/>
  <c r="D924" i="36"/>
  <c r="H924" i="36" s="1"/>
  <c r="D922" i="36"/>
  <c r="H922" i="36" s="1"/>
  <c r="B918" i="36"/>
  <c r="H917" i="36"/>
  <c r="H916" i="36"/>
  <c r="H915" i="36"/>
  <c r="H914" i="36"/>
  <c r="B911" i="36"/>
  <c r="H910" i="36"/>
  <c r="H909" i="36"/>
  <c r="H908" i="36"/>
  <c r="H907" i="36"/>
  <c r="H906" i="36"/>
  <c r="H905" i="36"/>
  <c r="H904" i="36"/>
  <c r="H903" i="36"/>
  <c r="H902" i="36"/>
  <c r="B899" i="36"/>
  <c r="H898" i="36"/>
  <c r="H899" i="36" s="1"/>
  <c r="B895" i="36"/>
  <c r="H894" i="36"/>
  <c r="H893" i="36"/>
  <c r="E892" i="36"/>
  <c r="H892" i="36" s="1"/>
  <c r="E891" i="36"/>
  <c r="H891" i="36" s="1"/>
  <c r="H889" i="36"/>
  <c r="H888" i="36"/>
  <c r="H887" i="36"/>
  <c r="H886" i="36"/>
  <c r="H885" i="36"/>
  <c r="H884" i="36"/>
  <c r="H883" i="36"/>
  <c r="H882" i="36"/>
  <c r="H881" i="36"/>
  <c r="H880" i="36"/>
  <c r="H879" i="36"/>
  <c r="H878" i="36"/>
  <c r="F877" i="36"/>
  <c r="H877" i="36" s="1"/>
  <c r="H876" i="36"/>
  <c r="H875" i="36"/>
  <c r="H874" i="36"/>
  <c r="H873" i="36"/>
  <c r="H872" i="36"/>
  <c r="H871" i="36"/>
  <c r="H870" i="36"/>
  <c r="H869" i="36"/>
  <c r="H868" i="36"/>
  <c r="H867" i="36"/>
  <c r="H866" i="36"/>
  <c r="H865" i="36"/>
  <c r="H864" i="36"/>
  <c r="H863" i="36"/>
  <c r="H862" i="36"/>
  <c r="B858" i="36"/>
  <c r="H857" i="36"/>
  <c r="H856" i="36"/>
  <c r="H855" i="36"/>
  <c r="H854" i="36"/>
  <c r="H853" i="36"/>
  <c r="H852" i="36"/>
  <c r="B848" i="36"/>
  <c r="H847" i="36"/>
  <c r="H846" i="36"/>
  <c r="F845" i="36"/>
  <c r="H845" i="36" s="1"/>
  <c r="H844" i="36"/>
  <c r="H843" i="36"/>
  <c r="H842" i="36"/>
  <c r="H841" i="36"/>
  <c r="H840" i="36"/>
  <c r="H839" i="36"/>
  <c r="H838" i="36"/>
  <c r="H837" i="36"/>
  <c r="H836" i="36"/>
  <c r="H835" i="36"/>
  <c r="H834" i="36"/>
  <c r="H833" i="36"/>
  <c r="H832" i="36"/>
  <c r="H831" i="36"/>
  <c r="H830" i="36"/>
  <c r="H829" i="36"/>
  <c r="H828" i="36"/>
  <c r="H827" i="36"/>
  <c r="H826" i="36"/>
  <c r="H825" i="36"/>
  <c r="H824" i="36"/>
  <c r="H823" i="36"/>
  <c r="H822" i="36"/>
  <c r="H821" i="36"/>
  <c r="H820" i="36"/>
  <c r="H819" i="36"/>
  <c r="H818" i="36"/>
  <c r="H817" i="36"/>
  <c r="H816" i="36"/>
  <c r="H815" i="36"/>
  <c r="H814" i="36"/>
  <c r="H813" i="36"/>
  <c r="H811" i="36"/>
  <c r="H810" i="36"/>
  <c r="H809" i="36"/>
  <c r="H808" i="36"/>
  <c r="H807" i="36"/>
  <c r="H806" i="36"/>
  <c r="H805" i="36"/>
  <c r="H804" i="36"/>
  <c r="H803" i="36"/>
  <c r="H802" i="36"/>
  <c r="H801" i="36"/>
  <c r="B797" i="36"/>
  <c r="H796" i="36"/>
  <c r="H795" i="36"/>
  <c r="H793" i="36"/>
  <c r="H792" i="36"/>
  <c r="H791" i="36"/>
  <c r="H790" i="36"/>
  <c r="H789" i="36"/>
  <c r="H788" i="36"/>
  <c r="H787" i="36"/>
  <c r="H786" i="36"/>
  <c r="H785" i="36"/>
  <c r="H784" i="36"/>
  <c r="H783" i="36"/>
  <c r="H782" i="36"/>
  <c r="H781" i="36"/>
  <c r="H780" i="36"/>
  <c r="H779" i="36"/>
  <c r="H778" i="36"/>
  <c r="H777" i="36"/>
  <c r="H776" i="36"/>
  <c r="H775" i="36"/>
  <c r="H774" i="36"/>
  <c r="H773" i="36"/>
  <c r="H772" i="36"/>
  <c r="H771" i="36"/>
  <c r="H770" i="36"/>
  <c r="H769" i="36"/>
  <c r="H768" i="36"/>
  <c r="H767" i="36"/>
  <c r="H766" i="36"/>
  <c r="H765" i="36"/>
  <c r="H764" i="36"/>
  <c r="H763" i="36"/>
  <c r="H762" i="36"/>
  <c r="H761" i="36"/>
  <c r="H760" i="36"/>
  <c r="H759" i="36"/>
  <c r="H758" i="36"/>
  <c r="H757" i="36"/>
  <c r="H756" i="36"/>
  <c r="H755" i="36"/>
  <c r="H753" i="36"/>
  <c r="H752" i="36"/>
  <c r="H751" i="36"/>
  <c r="H750" i="36"/>
  <c r="H749" i="36"/>
  <c r="H748" i="36"/>
  <c r="H747" i="36"/>
  <c r="H746" i="36"/>
  <c r="B742" i="36"/>
  <c r="H741" i="36"/>
  <c r="H742" i="36" s="1"/>
  <c r="B736" i="36"/>
  <c r="H735" i="36"/>
  <c r="H736" i="36" s="1"/>
  <c r="B732" i="36"/>
  <c r="H731" i="36"/>
  <c r="H730" i="36"/>
  <c r="H729" i="36"/>
  <c r="H728" i="36"/>
  <c r="H727" i="36"/>
  <c r="H726" i="36"/>
  <c r="H725" i="36"/>
  <c r="H724" i="36"/>
  <c r="H723" i="36"/>
  <c r="H722" i="36"/>
  <c r="H721" i="36"/>
  <c r="H720" i="36"/>
  <c r="H719" i="36"/>
  <c r="H718" i="36"/>
  <c r="B715" i="36"/>
  <c r="H714" i="36"/>
  <c r="H713" i="36"/>
  <c r="H712" i="36"/>
  <c r="H711" i="36"/>
  <c r="H710" i="36"/>
  <c r="H709" i="36"/>
  <c r="H708" i="36"/>
  <c r="H706" i="36"/>
  <c r="H705" i="36"/>
  <c r="H703" i="36"/>
  <c r="H702" i="36"/>
  <c r="H701" i="36"/>
  <c r="H700" i="36"/>
  <c r="H699" i="36"/>
  <c r="H698" i="36"/>
  <c r="H697" i="36"/>
  <c r="H696" i="36"/>
  <c r="H695" i="36"/>
  <c r="H694" i="36"/>
  <c r="H693" i="36"/>
  <c r="H692" i="36"/>
  <c r="H691" i="36"/>
  <c r="H690" i="36"/>
  <c r="H689" i="36"/>
  <c r="H688" i="36"/>
  <c r="H687" i="36"/>
  <c r="H686" i="36"/>
  <c r="H685" i="36"/>
  <c r="H684" i="36"/>
  <c r="H683" i="36"/>
  <c r="H682" i="36"/>
  <c r="H681" i="36"/>
  <c r="H680" i="36"/>
  <c r="H679" i="36"/>
  <c r="H678" i="36"/>
  <c r="H677" i="36"/>
  <c r="H676" i="36"/>
  <c r="H675" i="36"/>
  <c r="H674" i="36"/>
  <c r="H673" i="36"/>
  <c r="H671" i="36"/>
  <c r="H670" i="36"/>
  <c r="H669" i="36"/>
  <c r="H668" i="36"/>
  <c r="H667" i="36"/>
  <c r="H666" i="36"/>
  <c r="H665" i="36"/>
  <c r="H664" i="36"/>
  <c r="B661" i="36"/>
  <c r="H660" i="36"/>
  <c r="H659" i="36"/>
  <c r="H658" i="36"/>
  <c r="H657" i="36"/>
  <c r="H656" i="36"/>
  <c r="H655" i="36"/>
  <c r="B652" i="36"/>
  <c r="H651" i="36"/>
  <c r="H650" i="36"/>
  <c r="H649" i="36"/>
  <c r="H648" i="36"/>
  <c r="H647" i="36"/>
  <c r="H646" i="36"/>
  <c r="H645" i="36"/>
  <c r="H644" i="36"/>
  <c r="B641" i="36"/>
  <c r="H640" i="36"/>
  <c r="H639" i="36"/>
  <c r="H638" i="36"/>
  <c r="H637" i="36"/>
  <c r="H636" i="36"/>
  <c r="H635" i="36"/>
  <c r="H634" i="36"/>
  <c r="H633" i="36"/>
  <c r="H632" i="36"/>
  <c r="H631" i="36"/>
  <c r="H630" i="36"/>
  <c r="H629" i="36"/>
  <c r="H628" i="36"/>
  <c r="H627" i="36"/>
  <c r="H626" i="36"/>
  <c r="H625" i="36"/>
  <c r="B622" i="36"/>
  <c r="H621" i="36"/>
  <c r="H620" i="36"/>
  <c r="H619" i="36"/>
  <c r="H618" i="36"/>
  <c r="H617" i="36"/>
  <c r="H616" i="36"/>
  <c r="H615" i="36"/>
  <c r="H614" i="36"/>
  <c r="H613" i="36"/>
  <c r="H612" i="36"/>
  <c r="H611" i="36"/>
  <c r="H610" i="36"/>
  <c r="H609" i="36"/>
  <c r="H608" i="36"/>
  <c r="H607" i="36"/>
  <c r="B604" i="36"/>
  <c r="H603" i="36"/>
  <c r="H602" i="36"/>
  <c r="H600" i="36"/>
  <c r="H599" i="36"/>
  <c r="H598" i="36"/>
  <c r="H597" i="36"/>
  <c r="H596" i="36"/>
  <c r="H595" i="36"/>
  <c r="H594" i="36"/>
  <c r="H593" i="36"/>
  <c r="H591" i="36"/>
  <c r="H590" i="36"/>
  <c r="H589" i="36"/>
  <c r="H588" i="36"/>
  <c r="H587" i="36"/>
  <c r="H586" i="36"/>
  <c r="H585" i="36"/>
  <c r="H584" i="36"/>
  <c r="H583" i="36"/>
  <c r="B579" i="36"/>
  <c r="H578" i="36"/>
  <c r="H577" i="36"/>
  <c r="H576" i="36"/>
  <c r="H575" i="36"/>
  <c r="H574" i="36"/>
  <c r="H573" i="36"/>
  <c r="H572" i="36"/>
  <c r="H570" i="36"/>
  <c r="H569" i="36"/>
  <c r="B565" i="36"/>
  <c r="H564" i="36"/>
  <c r="H563" i="36"/>
  <c r="H562" i="36"/>
  <c r="H561" i="36"/>
  <c r="H560" i="36"/>
  <c r="H559" i="36"/>
  <c r="H558" i="36"/>
  <c r="H557" i="36"/>
  <c r="H556" i="36"/>
  <c r="H555" i="36"/>
  <c r="H554" i="36"/>
  <c r="H553" i="36"/>
  <c r="H552" i="36"/>
  <c r="H551" i="36"/>
  <c r="H550" i="36"/>
  <c r="H549" i="36"/>
  <c r="H547" i="36"/>
  <c r="H546" i="36"/>
  <c r="H545" i="36"/>
  <c r="H544" i="36"/>
  <c r="H543" i="36"/>
  <c r="H542" i="36"/>
  <c r="H541" i="36"/>
  <c r="H540" i="36"/>
  <c r="H538" i="36"/>
  <c r="H537" i="36"/>
  <c r="H536" i="36"/>
  <c r="H535" i="36"/>
  <c r="H534" i="36"/>
  <c r="H533" i="36"/>
  <c r="H532" i="36"/>
  <c r="H531" i="36"/>
  <c r="H530" i="36"/>
  <c r="H529" i="36"/>
  <c r="H528" i="36"/>
  <c r="H527" i="36"/>
  <c r="H526" i="36"/>
  <c r="H525" i="36"/>
  <c r="B522" i="36"/>
  <c r="H520" i="36"/>
  <c r="B514" i="36"/>
  <c r="H512" i="36"/>
  <c r="B507" i="36"/>
  <c r="H506" i="36"/>
  <c r="H505" i="36"/>
  <c r="H504" i="36"/>
  <c r="H503" i="36"/>
  <c r="H502" i="36"/>
  <c r="H501" i="36"/>
  <c r="H500" i="36"/>
  <c r="H499" i="36"/>
  <c r="H498" i="36"/>
  <c r="H497" i="36"/>
  <c r="H496" i="36"/>
  <c r="H495" i="36"/>
  <c r="B492" i="36"/>
  <c r="H491" i="36"/>
  <c r="H490" i="36"/>
  <c r="H489" i="36"/>
  <c r="H488" i="36"/>
  <c r="H487" i="36"/>
  <c r="H486" i="36"/>
  <c r="H485" i="36"/>
  <c r="H484" i="36"/>
  <c r="H483" i="36"/>
  <c r="H482" i="36"/>
  <c r="H481" i="36"/>
  <c r="H480" i="36"/>
  <c r="H479" i="36"/>
  <c r="H478" i="36"/>
  <c r="H477" i="36"/>
  <c r="H476" i="36"/>
  <c r="H475" i="36"/>
  <c r="H474" i="36"/>
  <c r="H473" i="36"/>
  <c r="H472" i="36"/>
  <c r="H471" i="36"/>
  <c r="H470" i="36"/>
  <c r="H469" i="36"/>
  <c r="H468" i="36"/>
  <c r="H467" i="36"/>
  <c r="H465" i="36"/>
  <c r="H464" i="36"/>
  <c r="H463" i="36"/>
  <c r="H462" i="36"/>
  <c r="H461" i="36"/>
  <c r="H460" i="36"/>
  <c r="H459" i="36"/>
  <c r="H458" i="36"/>
  <c r="H457" i="36"/>
  <c r="H456" i="36"/>
  <c r="H455" i="36"/>
  <c r="H454" i="36"/>
  <c r="H453" i="36"/>
  <c r="H452" i="36"/>
  <c r="H451" i="36"/>
  <c r="H450" i="36"/>
  <c r="H449" i="36"/>
  <c r="H448" i="36"/>
  <c r="H447" i="36"/>
  <c r="H446" i="36"/>
  <c r="H445" i="36"/>
  <c r="H444" i="36"/>
  <c r="H443" i="36"/>
  <c r="H442" i="36"/>
  <c r="H441" i="36"/>
  <c r="H440" i="36"/>
  <c r="H439" i="36"/>
  <c r="H438" i="36"/>
  <c r="H437" i="36"/>
  <c r="H436" i="36"/>
  <c r="H435" i="36"/>
  <c r="H434" i="36"/>
  <c r="H433" i="36"/>
  <c r="H432" i="36"/>
  <c r="H431" i="36"/>
  <c r="H430" i="36"/>
  <c r="H429" i="36"/>
  <c r="H428" i="36"/>
  <c r="H427" i="36"/>
  <c r="H426" i="36"/>
  <c r="H425" i="36"/>
  <c r="H424" i="36"/>
  <c r="H423" i="36"/>
  <c r="H422" i="36"/>
  <c r="H421" i="36"/>
  <c r="H420" i="36"/>
  <c r="H419" i="36"/>
  <c r="H418" i="36"/>
  <c r="H417" i="36"/>
  <c r="H416" i="36"/>
  <c r="H415" i="36"/>
  <c r="H413" i="36"/>
  <c r="H412" i="36"/>
  <c r="H411" i="36"/>
  <c r="H410" i="36"/>
  <c r="H409" i="36"/>
  <c r="H408" i="36"/>
  <c r="H407" i="36"/>
  <c r="H406" i="36"/>
  <c r="B400" i="36"/>
  <c r="H399" i="36"/>
  <c r="H400" i="36" s="1"/>
  <c r="B396" i="36"/>
  <c r="H395" i="36"/>
  <c r="H396" i="36" s="1"/>
  <c r="B392" i="36"/>
  <c r="H391" i="36"/>
  <c r="H392" i="36" s="1"/>
  <c r="B388" i="36"/>
  <c r="H387" i="36"/>
  <c r="H388" i="36" s="1"/>
  <c r="B384" i="36"/>
  <c r="H383" i="36"/>
  <c r="H384" i="36" s="1"/>
  <c r="B380" i="36"/>
  <c r="H379" i="36"/>
  <c r="H378" i="36"/>
  <c r="H377" i="36"/>
  <c r="B373" i="36"/>
  <c r="H372" i="36"/>
  <c r="H371" i="36"/>
  <c r="H370" i="36"/>
  <c r="H369" i="36"/>
  <c r="B365" i="36"/>
  <c r="H364" i="36"/>
  <c r="H363" i="36"/>
  <c r="H362" i="36"/>
  <c r="B358" i="36"/>
  <c r="H357" i="36"/>
  <c r="H356" i="36"/>
  <c r="H355" i="36"/>
  <c r="B351" i="36"/>
  <c r="H350" i="36"/>
  <c r="H349" i="36"/>
  <c r="H348" i="36"/>
  <c r="B344" i="36"/>
  <c r="H343" i="36"/>
  <c r="H342" i="36"/>
  <c r="H341" i="36"/>
  <c r="H340" i="36"/>
  <c r="H339" i="36"/>
  <c r="H338" i="36"/>
  <c r="H337" i="36"/>
  <c r="B334" i="36"/>
  <c r="H333" i="36"/>
  <c r="H332" i="36"/>
  <c r="H331" i="36"/>
  <c r="H330" i="36"/>
  <c r="H329" i="36"/>
  <c r="H328" i="36"/>
  <c r="H327" i="36"/>
  <c r="B324" i="36"/>
  <c r="H323" i="36"/>
  <c r="H322" i="36"/>
  <c r="H321" i="36"/>
  <c r="H320" i="36"/>
  <c r="H319" i="36"/>
  <c r="D318" i="36"/>
  <c r="H318" i="36" s="1"/>
  <c r="H317" i="36"/>
  <c r="H316" i="36"/>
  <c r="H315" i="36"/>
  <c r="B312" i="36"/>
  <c r="B305" i="36"/>
  <c r="H304" i="36"/>
  <c r="H305" i="36" s="1"/>
  <c r="D311" i="36" s="1"/>
  <c r="H311" i="36" s="1"/>
  <c r="B301" i="36"/>
  <c r="H300" i="36"/>
  <c r="H299" i="36"/>
  <c r="H298" i="36"/>
  <c r="H297" i="36"/>
  <c r="B294" i="36"/>
  <c r="B290" i="36"/>
  <c r="H289" i="36"/>
  <c r="H288" i="36"/>
  <c r="H287" i="36"/>
  <c r="H286" i="36"/>
  <c r="H285" i="36"/>
  <c r="H283" i="36"/>
  <c r="H282" i="36"/>
  <c r="H281" i="36"/>
  <c r="H280" i="36"/>
  <c r="H279" i="36"/>
  <c r="H278" i="36"/>
  <c r="H277" i="36"/>
  <c r="H276" i="36"/>
  <c r="H275" i="36"/>
  <c r="H274" i="36"/>
  <c r="H273" i="36"/>
  <c r="H272" i="36"/>
  <c r="H271" i="36"/>
  <c r="H270" i="36"/>
  <c r="H269" i="36"/>
  <c r="H268" i="36"/>
  <c r="B265" i="36"/>
  <c r="H264" i="36"/>
  <c r="H263" i="36"/>
  <c r="B259" i="36"/>
  <c r="H258" i="36"/>
  <c r="H257" i="36"/>
  <c r="H256" i="36"/>
  <c r="H255" i="36"/>
  <c r="H254" i="36"/>
  <c r="H253" i="36"/>
  <c r="H252" i="36"/>
  <c r="H251" i="36"/>
  <c r="H250" i="36"/>
  <c r="B246" i="36"/>
  <c r="D245" i="36"/>
  <c r="H245" i="36" s="1"/>
  <c r="H244" i="36"/>
  <c r="H243" i="36"/>
  <c r="H242" i="36"/>
  <c r="H241" i="36"/>
  <c r="B235" i="36"/>
  <c r="B230" i="36"/>
  <c r="H229" i="36"/>
  <c r="H228" i="36"/>
  <c r="H227" i="36"/>
  <c r="H226" i="36"/>
  <c r="H225" i="36"/>
  <c r="H224" i="36"/>
  <c r="H222" i="36"/>
  <c r="H221" i="36"/>
  <c r="H220" i="36"/>
  <c r="H219" i="36"/>
  <c r="H218" i="36"/>
  <c r="H217" i="36"/>
  <c r="H216" i="36"/>
  <c r="H215" i="36"/>
  <c r="H214" i="36"/>
  <c r="H213" i="36"/>
  <c r="H212" i="36"/>
  <c r="H211" i="36"/>
  <c r="B207" i="36"/>
  <c r="B202" i="36"/>
  <c r="H201" i="36"/>
  <c r="H200" i="36"/>
  <c r="H199" i="36"/>
  <c r="H198" i="36"/>
  <c r="H197" i="36"/>
  <c r="H196" i="36"/>
  <c r="H195" i="36"/>
  <c r="H194" i="36"/>
  <c r="H193" i="36"/>
  <c r="H192" i="36"/>
  <c r="H191" i="36"/>
  <c r="H190" i="36"/>
  <c r="B186" i="36"/>
  <c r="H185" i="36"/>
  <c r="H184" i="36"/>
  <c r="H183" i="36"/>
  <c r="H182" i="36"/>
  <c r="H181" i="36"/>
  <c r="H180" i="36"/>
  <c r="B177" i="36"/>
  <c r="H176" i="36"/>
  <c r="H175" i="36"/>
  <c r="H173" i="36"/>
  <c r="H172" i="36"/>
  <c r="H171" i="36"/>
  <c r="H170" i="36"/>
  <c r="H169" i="36"/>
  <c r="H168" i="36"/>
  <c r="H167" i="36"/>
  <c r="H166" i="36"/>
  <c r="H165" i="36"/>
  <c r="H164" i="36"/>
  <c r="H163" i="36"/>
  <c r="H162" i="36"/>
  <c r="H161" i="36"/>
  <c r="B155" i="36"/>
  <c r="B148" i="36"/>
  <c r="H147" i="36"/>
  <c r="G146" i="36"/>
  <c r="H146" i="36" s="1"/>
  <c r="H144" i="36"/>
  <c r="H143" i="36"/>
  <c r="H142" i="36"/>
  <c r="H141" i="36"/>
  <c r="H140" i="36"/>
  <c r="H139" i="36"/>
  <c r="H138" i="36"/>
  <c r="H137" i="36"/>
  <c r="H136" i="36"/>
  <c r="H135" i="36"/>
  <c r="H134" i="36"/>
  <c r="H133" i="36"/>
  <c r="H132" i="36"/>
  <c r="H131" i="36"/>
  <c r="H130" i="36"/>
  <c r="CUT126" i="36"/>
  <c r="B124" i="36"/>
  <c r="H123" i="36"/>
  <c r="H124" i="36" s="1"/>
  <c r="B120" i="36"/>
  <c r="H119" i="36"/>
  <c r="H118" i="36"/>
  <c r="H117" i="36"/>
  <c r="H116" i="36"/>
  <c r="H115" i="36"/>
  <c r="H114" i="36"/>
  <c r="H113" i="36"/>
  <c r="H112" i="36"/>
  <c r="H111" i="36"/>
  <c r="H110" i="36"/>
  <c r="H109" i="36"/>
  <c r="B106" i="36"/>
  <c r="H105" i="36"/>
  <c r="H104" i="36"/>
  <c r="H103" i="36"/>
  <c r="B100" i="36"/>
  <c r="H99" i="36"/>
  <c r="H98" i="36"/>
  <c r="H97" i="36"/>
  <c r="H96" i="36"/>
  <c r="H95" i="36"/>
  <c r="H94" i="36"/>
  <c r="H93" i="36"/>
  <c r="H92" i="36"/>
  <c r="B88" i="36"/>
  <c r="H87" i="36"/>
  <c r="H86" i="36"/>
  <c r="H85" i="36"/>
  <c r="H84" i="36"/>
  <c r="H83" i="36"/>
  <c r="H82" i="36"/>
  <c r="H81" i="36"/>
  <c r="H79" i="36"/>
  <c r="H78" i="36"/>
  <c r="H77" i="36"/>
  <c r="H76" i="36"/>
  <c r="B72" i="36"/>
  <c r="H71" i="36"/>
  <c r="H70" i="36"/>
  <c r="H69" i="36"/>
  <c r="H68" i="36"/>
  <c r="H67" i="36"/>
  <c r="H66" i="36"/>
  <c r="H65" i="36"/>
  <c r="H64" i="36"/>
  <c r="H63" i="36"/>
  <c r="H62" i="36"/>
  <c r="H61" i="36"/>
  <c r="H60" i="36"/>
  <c r="H59" i="36"/>
  <c r="H58" i="36"/>
  <c r="H57" i="36"/>
  <c r="H56" i="36"/>
  <c r="H55" i="36"/>
  <c r="H54" i="36"/>
  <c r="H53" i="36"/>
  <c r="H52" i="36"/>
  <c r="H51" i="36"/>
  <c r="H50" i="36"/>
  <c r="H49" i="36"/>
  <c r="H48" i="36"/>
  <c r="H47" i="36"/>
  <c r="H46" i="36"/>
  <c r="H44" i="36"/>
  <c r="H42" i="36"/>
  <c r="B38" i="36"/>
  <c r="H37" i="36"/>
  <c r="H36" i="36"/>
  <c r="H35" i="36"/>
  <c r="H32" i="36"/>
  <c r="H31" i="36"/>
  <c r="B26" i="36"/>
  <c r="H25" i="36"/>
  <c r="H26" i="36" s="1"/>
  <c r="B22" i="36"/>
  <c r="H21" i="36"/>
  <c r="H22" i="36" s="1"/>
  <c r="B18" i="36"/>
  <c r="H17" i="36"/>
  <c r="H18" i="36" s="1"/>
  <c r="B14" i="36"/>
  <c r="H13" i="36"/>
  <c r="H14" i="36" s="1"/>
  <c r="L39" i="38" l="1"/>
  <c r="I39" i="38"/>
  <c r="L19" i="38"/>
  <c r="I19" i="38"/>
  <c r="I13" i="38"/>
  <c r="L13" i="38"/>
  <c r="L16" i="38"/>
  <c r="I16" i="38"/>
  <c r="L17" i="38"/>
  <c r="I17" i="38"/>
  <c r="L49" i="38"/>
  <c r="L73" i="38"/>
  <c r="I73" i="38"/>
  <c r="I155" i="38"/>
  <c r="L155" i="38"/>
  <c r="L172" i="38"/>
  <c r="I172" i="38"/>
  <c r="L71" i="38"/>
  <c r="I71" i="38"/>
  <c r="L76" i="38"/>
  <c r="I76" i="38"/>
  <c r="L21" i="38"/>
  <c r="I21" i="38"/>
  <c r="I34" i="38"/>
  <c r="L34" i="38"/>
  <c r="L35" i="38"/>
  <c r="I35" i="38"/>
  <c r="L57" i="38"/>
  <c r="I57" i="38"/>
  <c r="L66" i="38"/>
  <c r="I66" i="38"/>
  <c r="L68" i="38"/>
  <c r="I68" i="38"/>
  <c r="I78" i="38"/>
  <c r="L78" i="38"/>
  <c r="I12" i="38"/>
  <c r="L12" i="38"/>
  <c r="L48" i="38"/>
  <c r="I48" i="38"/>
  <c r="L51" i="38"/>
  <c r="I51" i="38"/>
  <c r="L53" i="38"/>
  <c r="I53" i="38"/>
  <c r="I61" i="38"/>
  <c r="L61" i="38"/>
  <c r="L65" i="38"/>
  <c r="I65" i="38"/>
  <c r="L69" i="38"/>
  <c r="I69" i="38"/>
  <c r="L97" i="38"/>
  <c r="I97" i="38"/>
  <c r="I42" i="38"/>
  <c r="I44" i="38"/>
  <c r="L44" i="38"/>
  <c r="L63" i="38"/>
  <c r="I63" i="38"/>
  <c r="I14" i="38"/>
  <c r="L14" i="38"/>
  <c r="I46" i="38"/>
  <c r="L46" i="38"/>
  <c r="L72" i="38"/>
  <c r="I72" i="38"/>
  <c r="L74" i="38"/>
  <c r="I74" i="38"/>
  <c r="L84" i="38"/>
  <c r="I84" i="38"/>
  <c r="I11" i="38"/>
  <c r="L11" i="38"/>
  <c r="L20" i="38"/>
  <c r="I20" i="38"/>
  <c r="L36" i="38"/>
  <c r="I36" i="38"/>
  <c r="L45" i="38"/>
  <c r="I45" i="38"/>
  <c r="L47" i="38"/>
  <c r="I47" i="38"/>
  <c r="I62" i="38"/>
  <c r="L62" i="38"/>
  <c r="L64" i="38"/>
  <c r="I64" i="38"/>
  <c r="I77" i="38"/>
  <c r="L77" i="38"/>
  <c r="I147" i="38"/>
  <c r="L147" i="38"/>
  <c r="L50" i="38"/>
  <c r="I50" i="38"/>
  <c r="L52" i="38"/>
  <c r="I52" i="38"/>
  <c r="L54" i="38"/>
  <c r="I54" i="38"/>
  <c r="I79" i="38"/>
  <c r="L79" i="38"/>
  <c r="L80" i="38"/>
  <c r="I80" i="38"/>
  <c r="L119" i="38"/>
  <c r="I119" i="38"/>
  <c r="I123" i="38"/>
  <c r="L123" i="38"/>
  <c r="L116" i="38"/>
  <c r="I116" i="38"/>
  <c r="L152" i="38"/>
  <c r="I152" i="38"/>
  <c r="L212" i="38"/>
  <c r="I212" i="38"/>
  <c r="L222" i="38"/>
  <c r="I222" i="38"/>
  <c r="L99" i="38"/>
  <c r="I99" i="38"/>
  <c r="L133" i="38"/>
  <c r="I133" i="38"/>
  <c r="L145" i="38"/>
  <c r="I145" i="38"/>
  <c r="I146" i="38"/>
  <c r="L148" i="38"/>
  <c r="I148" i="38"/>
  <c r="L153" i="38"/>
  <c r="I153" i="38"/>
  <c r="I160" i="38"/>
  <c r="L160" i="38"/>
  <c r="L214" i="38"/>
  <c r="I214" i="38"/>
  <c r="L220" i="38"/>
  <c r="I220" i="38"/>
  <c r="L228" i="38"/>
  <c r="I228" i="38"/>
  <c r="L232" i="38"/>
  <c r="I232" i="38"/>
  <c r="L102" i="38"/>
  <c r="I102" i="38"/>
  <c r="L120" i="38"/>
  <c r="I120" i="38"/>
  <c r="L150" i="38"/>
  <c r="I150" i="38"/>
  <c r="I164" i="38"/>
  <c r="L164" i="38"/>
  <c r="L107" i="38"/>
  <c r="I107" i="38"/>
  <c r="L110" i="38"/>
  <c r="I110" i="38"/>
  <c r="L138" i="38"/>
  <c r="I138" i="38"/>
  <c r="L142" i="38"/>
  <c r="I142" i="38"/>
  <c r="L167" i="38"/>
  <c r="I167" i="38"/>
  <c r="L227" i="38"/>
  <c r="L162" i="38"/>
  <c r="I162" i="38"/>
  <c r="I177" i="38"/>
  <c r="L218" i="38"/>
  <c r="I218" i="38"/>
  <c r="L104" i="38"/>
  <c r="I104" i="38"/>
  <c r="L106" i="38"/>
  <c r="I106" i="38"/>
  <c r="L108" i="38"/>
  <c r="I108" i="38"/>
  <c r="L127" i="38"/>
  <c r="I127" i="38"/>
  <c r="L163" i="38"/>
  <c r="I163" i="38"/>
  <c r="L176" i="38"/>
  <c r="I176" i="38"/>
  <c r="L191" i="38"/>
  <c r="I191" i="38"/>
  <c r="L101" i="38"/>
  <c r="I101" i="38"/>
  <c r="I134" i="38"/>
  <c r="L134" i="38"/>
  <c r="I139" i="38"/>
  <c r="L141" i="38"/>
  <c r="I141" i="38"/>
  <c r="I149" i="38"/>
  <c r="L149" i="38"/>
  <c r="L151" i="38"/>
  <c r="I151" i="38"/>
  <c r="L159" i="38"/>
  <c r="I159" i="38"/>
  <c r="L161" i="38"/>
  <c r="I161" i="38"/>
  <c r="I165" i="38"/>
  <c r="L165" i="38"/>
  <c r="L198" i="38"/>
  <c r="I198" i="38"/>
  <c r="L211" i="38"/>
  <c r="I211" i="38"/>
  <c r="I215" i="38"/>
  <c r="L215" i="38"/>
  <c r="L219" i="38"/>
  <c r="I219" i="38"/>
  <c r="L114" i="38"/>
  <c r="I114" i="38"/>
  <c r="L173" i="38"/>
  <c r="I173" i="38"/>
  <c r="I207" i="38"/>
  <c r="L207" i="38"/>
  <c r="L103" i="38"/>
  <c r="I103" i="38"/>
  <c r="I109" i="38"/>
  <c r="L109" i="38"/>
  <c r="I111" i="38"/>
  <c r="L111" i="38"/>
  <c r="I143" i="38"/>
  <c r="L143" i="38"/>
  <c r="L185" i="38"/>
  <c r="L140" i="38"/>
  <c r="I140" i="38"/>
  <c r="L156" i="38"/>
  <c r="I156" i="38"/>
  <c r="I169" i="38"/>
  <c r="L169" i="38"/>
  <c r="I189" i="38"/>
  <c r="I205" i="38"/>
  <c r="L205" i="38"/>
  <c r="L229" i="38"/>
  <c r="I229" i="38"/>
  <c r="L130" i="38"/>
  <c r="I130" i="38"/>
  <c r="L168" i="38"/>
  <c r="I168" i="38"/>
  <c r="I170" i="38"/>
  <c r="L170" i="38"/>
  <c r="I183" i="38"/>
  <c r="L183" i="38"/>
  <c r="L190" i="38"/>
  <c r="L192" i="38"/>
  <c r="I192" i="38"/>
  <c r="I206" i="38"/>
  <c r="L206" i="38"/>
  <c r="L209" i="38"/>
  <c r="I209" i="38"/>
  <c r="L223" i="38"/>
  <c r="L231" i="38"/>
  <c r="I231" i="38"/>
  <c r="I124" i="38"/>
  <c r="I213" i="38"/>
  <c r="I121" i="38"/>
  <c r="I131" i="38"/>
  <c r="I132" i="38"/>
  <c r="I157" i="38"/>
  <c r="I158" i="38"/>
  <c r="I174" i="38"/>
  <c r="I175" i="38"/>
  <c r="I187" i="38"/>
  <c r="I188" i="38"/>
  <c r="H1861" i="36"/>
  <c r="H2422" i="36"/>
  <c r="H2086" i="36"/>
  <c r="H2338" i="36"/>
  <c r="E2341" i="36" s="1"/>
  <c r="H2341" i="36" s="1"/>
  <c r="H2342" i="36" s="1"/>
  <c r="H943" i="36"/>
  <c r="E947" i="36" s="1"/>
  <c r="H947" i="36" s="1"/>
  <c r="H949" i="36" s="1"/>
  <c r="H1691" i="36"/>
  <c r="H1956" i="36"/>
  <c r="H2239" i="36"/>
  <c r="H358" i="36"/>
  <c r="H2412" i="36"/>
  <c r="H1937" i="36"/>
  <c r="H1063" i="36"/>
  <c r="H1715" i="36"/>
  <c r="H202" i="36"/>
  <c r="H999" i="36"/>
  <c r="E1002" i="36" s="1"/>
  <c r="H1002" i="36" s="1"/>
  <c r="H1003" i="36" s="1"/>
  <c r="H1600" i="36"/>
  <c r="H2440" i="36"/>
  <c r="H351" i="36"/>
  <c r="H2355" i="36"/>
  <c r="E2376" i="36" s="1"/>
  <c r="H2376" i="36" s="1"/>
  <c r="H2377" i="36" s="1"/>
  <c r="H2501" i="36"/>
  <c r="H265" i="36"/>
  <c r="H565" i="36"/>
  <c r="E519" i="36" s="1"/>
  <c r="H519" i="36" s="1"/>
  <c r="H858" i="36"/>
  <c r="H2407" i="36"/>
  <c r="H186" i="36"/>
  <c r="H2092" i="36"/>
  <c r="H2432" i="36"/>
  <c r="H120" i="36"/>
  <c r="H230" i="36"/>
  <c r="D206" i="36" s="1"/>
  <c r="H206" i="36" s="1"/>
  <c r="H207" i="36" s="1"/>
  <c r="H259" i="36"/>
  <c r="H334" i="36"/>
  <c r="H373" i="36"/>
  <c r="H2427" i="36"/>
  <c r="H148" i="36"/>
  <c r="E152" i="36" s="1"/>
  <c r="H152" i="36" s="1"/>
  <c r="H177" i="36"/>
  <c r="H290" i="36"/>
  <c r="H365" i="36"/>
  <c r="H507" i="36"/>
  <c r="H652" i="36"/>
  <c r="H895" i="36"/>
  <c r="H978" i="36"/>
  <c r="H1605" i="36"/>
  <c r="H1685" i="36"/>
  <c r="H1984" i="36"/>
  <c r="H2013" i="36"/>
  <c r="H2125" i="36"/>
  <c r="H2368" i="36"/>
  <c r="D2371" i="36" s="1"/>
  <c r="H2371" i="36" s="1"/>
  <c r="H2372" i="36" s="1"/>
  <c r="H344" i="36"/>
  <c r="H797" i="36"/>
  <c r="H918" i="36"/>
  <c r="H1082" i="36"/>
  <c r="H1087" i="36"/>
  <c r="H1396" i="36"/>
  <c r="H1540" i="36"/>
  <c r="H1758" i="36"/>
  <c r="H1795" i="36"/>
  <c r="H1996" i="36"/>
  <c r="H2193" i="36"/>
  <c r="H2222" i="36"/>
  <c r="H324" i="36"/>
  <c r="H579" i="36"/>
  <c r="H1106" i="36"/>
  <c r="H1948" i="36"/>
  <c r="H2492" i="36"/>
  <c r="H2536" i="36"/>
  <c r="H246" i="36"/>
  <c r="H492" i="36"/>
  <c r="E511" i="36" s="1"/>
  <c r="H511" i="36" s="1"/>
  <c r="H622" i="36"/>
  <c r="H661" i="36"/>
  <c r="H732" i="36"/>
  <c r="H1530" i="36"/>
  <c r="H1910" i="36"/>
  <c r="H1990" i="36"/>
  <c r="H2515" i="36"/>
  <c r="H100" i="36"/>
  <c r="H604" i="36"/>
  <c r="H1440" i="36"/>
  <c r="H2482" i="36"/>
  <c r="H38" i="36"/>
  <c r="H72" i="36"/>
  <c r="H88" i="36"/>
  <c r="H106" i="36"/>
  <c r="H301" i="36"/>
  <c r="D310" i="36" s="1"/>
  <c r="H310" i="36" s="1"/>
  <c r="H312" i="36" s="1"/>
  <c r="H380" i="36"/>
  <c r="H641" i="36"/>
  <c r="H715" i="36"/>
  <c r="H911" i="36"/>
  <c r="H935" i="36"/>
  <c r="H1044" i="36"/>
  <c r="H1098" i="36"/>
  <c r="E1534" i="36" s="1"/>
  <c r="H1534" i="36" s="1"/>
  <c r="H1535" i="36" s="1"/>
  <c r="H1114" i="36"/>
  <c r="H1900" i="36"/>
  <c r="H2417" i="36"/>
  <c r="E153" i="36"/>
  <c r="H153" i="36" s="1"/>
  <c r="D293" i="36"/>
  <c r="H293" i="36" s="1"/>
  <c r="H294" i="36" s="1"/>
  <c r="H1019" i="36"/>
  <c r="H848" i="36"/>
  <c r="H1644" i="36"/>
  <c r="H2018" i="36"/>
  <c r="H2207" i="36"/>
  <c r="E2380" i="36"/>
  <c r="H2380" i="36" s="1"/>
  <c r="H2383" i="36" s="1"/>
  <c r="D923" i="36"/>
  <c r="H923" i="36" s="1"/>
  <c r="H2234" i="36"/>
  <c r="H2348" i="36"/>
  <c r="E513" i="36"/>
  <c r="D986" i="36"/>
  <c r="H986" i="36" s="1"/>
  <c r="H987" i="36" s="1"/>
  <c r="H1679" i="36"/>
  <c r="H1700" i="36"/>
  <c r="H1919" i="36"/>
  <c r="H1052" i="36"/>
  <c r="H1851" i="36"/>
  <c r="H1965" i="36"/>
  <c r="H2246" i="36"/>
  <c r="H2259" i="36"/>
  <c r="D921" i="36"/>
  <c r="H921" i="36" s="1"/>
  <c r="H1930" i="36"/>
  <c r="H2170" i="36"/>
  <c r="H2307" i="36"/>
  <c r="H1468" i="36"/>
  <c r="H2081" i="36"/>
  <c r="D50" i="23"/>
  <c r="I230" i="38" l="1"/>
  <c r="I208" i="38"/>
  <c r="I216" i="38"/>
  <c r="L15" i="38"/>
  <c r="L10" i="38" s="1"/>
  <c r="L216" i="38"/>
  <c r="L230" i="38"/>
  <c r="L179" i="38"/>
  <c r="I179" i="38"/>
  <c r="L196" i="38"/>
  <c r="I196" i="38"/>
  <c r="L181" i="38"/>
  <c r="I181" i="38"/>
  <c r="L203" i="38"/>
  <c r="I203" i="38"/>
  <c r="I126" i="38"/>
  <c r="L126" i="38"/>
  <c r="L137" i="38"/>
  <c r="I137" i="38"/>
  <c r="I67" i="38"/>
  <c r="L67" i="38"/>
  <c r="L40" i="38"/>
  <c r="I40" i="38"/>
  <c r="L37" i="38"/>
  <c r="I37" i="38"/>
  <c r="L30" i="38"/>
  <c r="I30" i="38"/>
  <c r="I15" i="38"/>
  <c r="I10" i="38" s="1"/>
  <c r="I98" i="38"/>
  <c r="I96" i="38" s="1"/>
  <c r="L98" i="38"/>
  <c r="L96" i="38" s="1"/>
  <c r="L117" i="38"/>
  <c r="I117" i="38"/>
  <c r="I87" i="38"/>
  <c r="L87" i="38"/>
  <c r="L182" i="38"/>
  <c r="I182" i="38"/>
  <c r="I29" i="38"/>
  <c r="L29" i="38"/>
  <c r="L184" i="38"/>
  <c r="I184" i="38"/>
  <c r="L118" i="38"/>
  <c r="I118" i="38"/>
  <c r="I86" i="38"/>
  <c r="L86" i="38"/>
  <c r="L204" i="38"/>
  <c r="I204" i="38"/>
  <c r="L38" i="38"/>
  <c r="I38" i="38"/>
  <c r="L154" i="38"/>
  <c r="I154" i="38"/>
  <c r="L56" i="38"/>
  <c r="I56" i="38"/>
  <c r="L115" i="38"/>
  <c r="I115" i="38"/>
  <c r="L28" i="38"/>
  <c r="I28" i="38"/>
  <c r="L32" i="38"/>
  <c r="I32" i="38"/>
  <c r="L201" i="38"/>
  <c r="I201" i="38"/>
  <c r="I75" i="38"/>
  <c r="I70" i="38" s="1"/>
  <c r="L75" i="38"/>
  <c r="L70" i="38" s="1"/>
  <c r="L113" i="38"/>
  <c r="I113" i="38"/>
  <c r="L122" i="38"/>
  <c r="I122" i="38"/>
  <c r="L208" i="38"/>
  <c r="L144" i="38"/>
  <c r="I144" i="38"/>
  <c r="L200" i="38"/>
  <c r="I200" i="38"/>
  <c r="I221" i="38"/>
  <c r="L60" i="38"/>
  <c r="I60" i="38"/>
  <c r="I31" i="38"/>
  <c r="L31" i="38"/>
  <c r="L82" i="38"/>
  <c r="I82" i="38"/>
  <c r="L195" i="38"/>
  <c r="I195" i="38"/>
  <c r="L105" i="38"/>
  <c r="L100" i="38" s="1"/>
  <c r="I105" i="38"/>
  <c r="I100" i="38" s="1"/>
  <c r="L199" i="38"/>
  <c r="I199" i="38"/>
  <c r="L178" i="38"/>
  <c r="I178" i="38"/>
  <c r="L136" i="38"/>
  <c r="I136" i="38"/>
  <c r="L221" i="38"/>
  <c r="L43" i="38"/>
  <c r="I43" i="38"/>
  <c r="I83" i="38"/>
  <c r="L83" i="38"/>
  <c r="H925" i="36"/>
  <c r="E154" i="36"/>
  <c r="H154" i="36" s="1"/>
  <c r="H155" i="36" s="1"/>
  <c r="D1123" i="36"/>
  <c r="H1123" i="36" s="1"/>
  <c r="H1125" i="36" s="1"/>
  <c r="E518" i="36"/>
  <c r="H518" i="36" s="1"/>
  <c r="D1547" i="36"/>
  <c r="H1547" i="36" s="1"/>
  <c r="H1548" i="36" s="1"/>
  <c r="D234" i="36"/>
  <c r="H234" i="36" s="1"/>
  <c r="H235" i="36" s="1"/>
  <c r="D2290" i="36"/>
  <c r="H2290" i="36" s="1"/>
  <c r="E1037" i="36"/>
  <c r="H1037" i="36" s="1"/>
  <c r="H1038" i="36" s="1"/>
  <c r="E1024" i="36"/>
  <c r="H1024" i="36" s="1"/>
  <c r="D2289" i="36"/>
  <c r="H2289" i="36" s="1"/>
  <c r="H513" i="36"/>
  <c r="H514" i="36" s="1"/>
  <c r="E521" i="36"/>
  <c r="H521" i="36" s="1"/>
  <c r="D2322" i="36"/>
  <c r="H2322" i="36" s="1"/>
  <c r="H2323" i="36" s="1"/>
  <c r="E1006" i="36"/>
  <c r="H1006" i="36" s="1"/>
  <c r="H1007" i="36" s="1"/>
  <c r="G2552" i="1"/>
  <c r="G2547" i="1"/>
  <c r="J1608" i="1"/>
  <c r="J1607" i="1"/>
  <c r="D1609" i="1"/>
  <c r="P1606" i="1"/>
  <c r="M1606" i="1"/>
  <c r="E48" i="23"/>
  <c r="L2529" i="1" s="1"/>
  <c r="C50" i="23"/>
  <c r="B50" i="23"/>
  <c r="A50" i="23"/>
  <c r="J1109" i="1"/>
  <c r="J1117" i="1"/>
  <c r="D740" i="1"/>
  <c r="J739" i="1"/>
  <c r="P738" i="1"/>
  <c r="M738" i="1"/>
  <c r="L112" i="38" l="1"/>
  <c r="I112" i="38"/>
  <c r="I85" i="38"/>
  <c r="L85" i="38"/>
  <c r="L59" i="38"/>
  <c r="I59" i="38"/>
  <c r="L89" i="38"/>
  <c r="I89" i="38"/>
  <c r="L58" i="38"/>
  <c r="I58" i="38"/>
  <c r="L95" i="38"/>
  <c r="I95" i="38"/>
  <c r="L193" i="38"/>
  <c r="L171" i="38" s="1"/>
  <c r="I193" i="38"/>
  <c r="I171" i="38" s="1"/>
  <c r="L24" i="38"/>
  <c r="I24" i="38"/>
  <c r="L27" i="38"/>
  <c r="L26" i="38" s="1"/>
  <c r="I27" i="38"/>
  <c r="I26" i="38" s="1"/>
  <c r="L41" i="38"/>
  <c r="L33" i="38" s="1"/>
  <c r="I41" i="38"/>
  <c r="I33" i="38" s="1"/>
  <c r="L92" i="38"/>
  <c r="I92" i="38"/>
  <c r="L125" i="38"/>
  <c r="I125" i="38"/>
  <c r="H522" i="36"/>
  <c r="H2291" i="36"/>
  <c r="E1030" i="36"/>
  <c r="H1030" i="36" s="1"/>
  <c r="H1033" i="36" s="1"/>
  <c r="E1023" i="36"/>
  <c r="H1023" i="36" s="1"/>
  <c r="H1026" i="36" s="1"/>
  <c r="O2529" i="1"/>
  <c r="J1609" i="1"/>
  <c r="K1606" i="1" s="1"/>
  <c r="Q1606" i="1" s="1"/>
  <c r="J740" i="1"/>
  <c r="K738" i="1" s="1"/>
  <c r="N738" i="1" s="1"/>
  <c r="J1022" i="1"/>
  <c r="J1035" i="1"/>
  <c r="J1036" i="1"/>
  <c r="J1029" i="1"/>
  <c r="F928" i="1"/>
  <c r="J928" i="1" s="1"/>
  <c r="D929" i="1"/>
  <c r="P924" i="1"/>
  <c r="M924" i="1"/>
  <c r="I55" i="38" l="1"/>
  <c r="L55" i="38"/>
  <c r="L25" i="38"/>
  <c r="L23" i="38" s="1"/>
  <c r="I25" i="38"/>
  <c r="I23" i="38" s="1"/>
  <c r="I90" i="38"/>
  <c r="L90" i="38"/>
  <c r="N1606" i="1"/>
  <c r="Q738" i="1"/>
  <c r="D2531" i="1"/>
  <c r="J2530" i="1"/>
  <c r="J2531" i="1" s="1"/>
  <c r="K2529" i="1" s="1"/>
  <c r="P2529" i="1"/>
  <c r="M2529" i="1"/>
  <c r="L94" i="38" l="1"/>
  <c r="I94" i="38"/>
  <c r="L91" i="38"/>
  <c r="I91" i="38"/>
  <c r="L93" i="38"/>
  <c r="I93" i="38"/>
  <c r="Q2529" i="1"/>
  <c r="N2529" i="1"/>
  <c r="I88" i="38" l="1"/>
  <c r="I81" i="38" s="1"/>
  <c r="I233" i="38" s="1"/>
  <c r="L88" i="38"/>
  <c r="L81" i="38" s="1"/>
  <c r="L233" i="38" s="1"/>
  <c r="O50" i="8"/>
  <c r="J1903" i="1"/>
  <c r="J952" i="1"/>
  <c r="J815" i="1"/>
  <c r="G1206" i="1"/>
  <c r="J1206" i="1" s="1"/>
  <c r="O2525" i="1"/>
  <c r="G299" i="24"/>
  <c r="G300" i="24" s="1"/>
  <c r="G295" i="24" s="1"/>
  <c r="L2525" i="1"/>
  <c r="G296" i="25"/>
  <c r="G297" i="25" s="1"/>
  <c r="G292" i="25" s="1"/>
  <c r="G71" i="25"/>
  <c r="G72" i="25"/>
  <c r="G73" i="25"/>
  <c r="G23" i="24"/>
  <c r="G22" i="24"/>
  <c r="G21" i="24"/>
  <c r="G20" i="24"/>
  <c r="G19" i="24"/>
  <c r="G18" i="24"/>
  <c r="G17" i="24"/>
  <c r="G16" i="24"/>
  <c r="G60" i="25"/>
  <c r="G59" i="25"/>
  <c r="G58" i="25"/>
  <c r="G57" i="25"/>
  <c r="G56" i="25"/>
  <c r="G55" i="25"/>
  <c r="G54" i="25"/>
  <c r="G53" i="25"/>
  <c r="G65" i="24"/>
  <c r="G64" i="24"/>
  <c r="G63" i="24"/>
  <c r="G62" i="24"/>
  <c r="G61" i="24"/>
  <c r="G60" i="24"/>
  <c r="G59" i="24"/>
  <c r="G58" i="24"/>
  <c r="G43" i="25"/>
  <c r="G44" i="25"/>
  <c r="G45" i="25"/>
  <c r="G46" i="25"/>
  <c r="G47" i="25"/>
  <c r="G48" i="25"/>
  <c r="G49" i="25"/>
  <c r="G42" i="25"/>
  <c r="D14" i="23"/>
  <c r="C14" i="23"/>
  <c r="B14" i="23"/>
  <c r="G142" i="24"/>
  <c r="G141" i="24"/>
  <c r="G140" i="24"/>
  <c r="G139" i="24"/>
  <c r="G138" i="24"/>
  <c r="G135" i="25"/>
  <c r="G136" i="25"/>
  <c r="G137" i="25"/>
  <c r="G138" i="25"/>
  <c r="G134" i="25"/>
  <c r="A233" i="38"/>
  <c r="E12" i="23" l="1"/>
  <c r="E194" i="24" s="1"/>
  <c r="G61" i="25"/>
  <c r="G12" i="25" s="1"/>
  <c r="G24" i="24"/>
  <c r="G66" i="24"/>
  <c r="G50" i="25"/>
  <c r="G143" i="24"/>
  <c r="G139" i="25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1998" i="1"/>
  <c r="J1999" i="1"/>
  <c r="J1981" i="1"/>
  <c r="J1982" i="1"/>
  <c r="J1983" i="1"/>
  <c r="J1984" i="1"/>
  <c r="J1985" i="1"/>
  <c r="J1986" i="1"/>
  <c r="J1987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6" i="1"/>
  <c r="J1647" i="1"/>
  <c r="J2363" i="1"/>
  <c r="J2364" i="1"/>
  <c r="J2365" i="1"/>
  <c r="J2366" i="1"/>
  <c r="J2367" i="1"/>
  <c r="J2368" i="1"/>
  <c r="J2369" i="1"/>
  <c r="J2370" i="1"/>
  <c r="J2371" i="1"/>
  <c r="J2356" i="1"/>
  <c r="J2357" i="1"/>
  <c r="J2358" i="1"/>
  <c r="M2361" i="1"/>
  <c r="P2361" i="1"/>
  <c r="G171" i="24"/>
  <c r="G170" i="24"/>
  <c r="G169" i="24"/>
  <c r="G168" i="24"/>
  <c r="G167" i="24"/>
  <c r="G166" i="24"/>
  <c r="G165" i="24"/>
  <c r="G162" i="25"/>
  <c r="G163" i="25"/>
  <c r="G164" i="25"/>
  <c r="G165" i="25"/>
  <c r="G166" i="25"/>
  <c r="G167" i="25"/>
  <c r="G161" i="25"/>
  <c r="J2202" i="1"/>
  <c r="J2203" i="1"/>
  <c r="J2204" i="1"/>
  <c r="J2205" i="1"/>
  <c r="J2206" i="1"/>
  <c r="J2207" i="1"/>
  <c r="J2208" i="1"/>
  <c r="J2209" i="1"/>
  <c r="J2210" i="1"/>
  <c r="D2211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M1131" i="1"/>
  <c r="J1132" i="1"/>
  <c r="J1133" i="1" s="1"/>
  <c r="K1131" i="1" s="1"/>
  <c r="D1133" i="1"/>
  <c r="P1131" i="1"/>
  <c r="D30" i="1"/>
  <c r="J29" i="1"/>
  <c r="J30" i="1" s="1"/>
  <c r="K28" i="1" s="1"/>
  <c r="P28" i="1"/>
  <c r="M28" i="1"/>
  <c r="E190" i="25" l="1"/>
  <c r="G12" i="24"/>
  <c r="O2122" i="1"/>
  <c r="L2122" i="1"/>
  <c r="O610" i="1"/>
  <c r="G134" i="24"/>
  <c r="G54" i="24"/>
  <c r="O2118" i="1"/>
  <c r="G38" i="25"/>
  <c r="L2118" i="1"/>
  <c r="G168" i="25"/>
  <c r="L2265" i="1" s="1"/>
  <c r="G130" i="25"/>
  <c r="L610" i="1"/>
  <c r="G172" i="24"/>
  <c r="F1128" i="1"/>
  <c r="J1128" i="1" s="1"/>
  <c r="N1131" i="1"/>
  <c r="Q1131" i="1"/>
  <c r="Q28" i="1"/>
  <c r="N28" i="1"/>
  <c r="J1106" i="1"/>
  <c r="J1107" i="1"/>
  <c r="J1108" i="1"/>
  <c r="J1083" i="1"/>
  <c r="J1084" i="1"/>
  <c r="J1085" i="1"/>
  <c r="J1052" i="1"/>
  <c r="J1053" i="1"/>
  <c r="J1054" i="1"/>
  <c r="J1055" i="1"/>
  <c r="J1047" i="1"/>
  <c r="D1042" i="1"/>
  <c r="P1039" i="1"/>
  <c r="M1039" i="1"/>
  <c r="D1037" i="1"/>
  <c r="P1032" i="1"/>
  <c r="M1032" i="1"/>
  <c r="J996" i="1"/>
  <c r="J997" i="1"/>
  <c r="J998" i="1"/>
  <c r="J999" i="1"/>
  <c r="J1000" i="1"/>
  <c r="J1001" i="1"/>
  <c r="J1002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19" i="1"/>
  <c r="J920" i="1"/>
  <c r="J921" i="1"/>
  <c r="J907" i="1"/>
  <c r="J908" i="1"/>
  <c r="J909" i="1"/>
  <c r="J910" i="1"/>
  <c r="J911" i="1"/>
  <c r="J912" i="1"/>
  <c r="J913" i="1"/>
  <c r="J914" i="1"/>
  <c r="G34" i="24"/>
  <c r="G35" i="24"/>
  <c r="G36" i="24"/>
  <c r="G37" i="24"/>
  <c r="G38" i="24"/>
  <c r="G39" i="24"/>
  <c r="G40" i="24"/>
  <c r="G41" i="24"/>
  <c r="G42" i="24"/>
  <c r="G43" i="24"/>
  <c r="G23" i="25"/>
  <c r="G24" i="25"/>
  <c r="G25" i="25"/>
  <c r="G26" i="25"/>
  <c r="G27" i="25"/>
  <c r="G28" i="25"/>
  <c r="G29" i="25"/>
  <c r="G30" i="25"/>
  <c r="G31" i="25"/>
  <c r="G32" i="25"/>
  <c r="J897" i="1"/>
  <c r="J898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57" i="1"/>
  <c r="J858" i="1"/>
  <c r="J859" i="1"/>
  <c r="J860" i="1"/>
  <c r="J861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50" i="1"/>
  <c r="J851" i="1"/>
  <c r="J806" i="1"/>
  <c r="J807" i="1"/>
  <c r="J808" i="1"/>
  <c r="J809" i="1"/>
  <c r="J810" i="1"/>
  <c r="J811" i="1"/>
  <c r="J812" i="1"/>
  <c r="J813" i="1"/>
  <c r="J814" i="1"/>
  <c r="J800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51" i="1"/>
  <c r="J752" i="1"/>
  <c r="J753" i="1"/>
  <c r="J754" i="1"/>
  <c r="J755" i="1"/>
  <c r="J756" i="1"/>
  <c r="J757" i="1"/>
  <c r="J713" i="1"/>
  <c r="J714" i="1"/>
  <c r="J715" i="1"/>
  <c r="J716" i="1"/>
  <c r="J717" i="1"/>
  <c r="J718" i="1"/>
  <c r="J710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669" i="1"/>
  <c r="J670" i="1"/>
  <c r="J671" i="1"/>
  <c r="J672" i="1"/>
  <c r="J673" i="1"/>
  <c r="J674" i="1"/>
  <c r="J675" i="1"/>
  <c r="J660" i="1"/>
  <c r="J661" i="1"/>
  <c r="J662" i="1"/>
  <c r="J663" i="1"/>
  <c r="J664" i="1"/>
  <c r="G153" i="24"/>
  <c r="G154" i="24"/>
  <c r="G155" i="24"/>
  <c r="G149" i="25"/>
  <c r="G150" i="25"/>
  <c r="G151" i="25"/>
  <c r="G148" i="25"/>
  <c r="G152" i="24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07" i="1"/>
  <c r="J598" i="1"/>
  <c r="J599" i="1"/>
  <c r="J600" i="1"/>
  <c r="J601" i="1"/>
  <c r="J602" i="1"/>
  <c r="J603" i="1"/>
  <c r="J604" i="1"/>
  <c r="J588" i="1"/>
  <c r="J589" i="1"/>
  <c r="J590" i="1"/>
  <c r="J591" i="1"/>
  <c r="J592" i="1"/>
  <c r="J593" i="1"/>
  <c r="J594" i="1"/>
  <c r="J595" i="1"/>
  <c r="J577" i="1"/>
  <c r="J578" i="1"/>
  <c r="J579" i="1"/>
  <c r="J580" i="1"/>
  <c r="J581" i="1"/>
  <c r="J582" i="1"/>
  <c r="J574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45" i="1"/>
  <c r="J546" i="1"/>
  <c r="J547" i="1"/>
  <c r="J548" i="1"/>
  <c r="J549" i="1"/>
  <c r="J550" i="1"/>
  <c r="J551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24" i="1"/>
  <c r="J516" i="1"/>
  <c r="J500" i="1"/>
  <c r="J501" i="1"/>
  <c r="J502" i="1"/>
  <c r="J503" i="1"/>
  <c r="J504" i="1"/>
  <c r="J505" i="1"/>
  <c r="J506" i="1"/>
  <c r="J507" i="1"/>
  <c r="J508" i="1"/>
  <c r="J509" i="1"/>
  <c r="J510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11" i="1"/>
  <c r="J412" i="1"/>
  <c r="J413" i="1"/>
  <c r="J414" i="1"/>
  <c r="J415" i="1"/>
  <c r="J416" i="1"/>
  <c r="J417" i="1"/>
  <c r="J382" i="1"/>
  <c r="J383" i="1"/>
  <c r="J374" i="1"/>
  <c r="J375" i="1"/>
  <c r="J376" i="1"/>
  <c r="J360" i="1"/>
  <c r="J361" i="1"/>
  <c r="J353" i="1"/>
  <c r="J354" i="1"/>
  <c r="J342" i="1"/>
  <c r="J343" i="1"/>
  <c r="J344" i="1"/>
  <c r="J345" i="1"/>
  <c r="J346" i="1"/>
  <c r="J347" i="1"/>
  <c r="J332" i="1"/>
  <c r="J333" i="1"/>
  <c r="J334" i="1"/>
  <c r="J335" i="1"/>
  <c r="J336" i="1"/>
  <c r="J337" i="1"/>
  <c r="J320" i="1"/>
  <c r="J321" i="1"/>
  <c r="J323" i="1"/>
  <c r="J324" i="1"/>
  <c r="J325" i="1"/>
  <c r="J326" i="1"/>
  <c r="J327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9" i="1"/>
  <c r="J290" i="1"/>
  <c r="J291" i="1"/>
  <c r="J292" i="1"/>
  <c r="J293" i="1"/>
  <c r="J255" i="1"/>
  <c r="J256" i="1"/>
  <c r="J257" i="1"/>
  <c r="J258" i="1"/>
  <c r="J259" i="1"/>
  <c r="J260" i="1"/>
  <c r="J261" i="1"/>
  <c r="J262" i="1"/>
  <c r="J246" i="1"/>
  <c r="J247" i="1"/>
  <c r="J248" i="1"/>
  <c r="J216" i="1"/>
  <c r="J217" i="1"/>
  <c r="J218" i="1"/>
  <c r="J219" i="1"/>
  <c r="J220" i="1"/>
  <c r="J221" i="1"/>
  <c r="J222" i="1"/>
  <c r="J223" i="1"/>
  <c r="J224" i="1"/>
  <c r="J225" i="1"/>
  <c r="J226" i="1"/>
  <c r="J228" i="1"/>
  <c r="J229" i="1"/>
  <c r="J230" i="1"/>
  <c r="J231" i="1"/>
  <c r="J232" i="1"/>
  <c r="J233" i="1"/>
  <c r="J195" i="1"/>
  <c r="J196" i="1"/>
  <c r="J197" i="1"/>
  <c r="J198" i="1"/>
  <c r="J199" i="1"/>
  <c r="J200" i="1"/>
  <c r="J201" i="1"/>
  <c r="J202" i="1"/>
  <c r="J203" i="1"/>
  <c r="J204" i="1"/>
  <c r="J205" i="1"/>
  <c r="J185" i="1"/>
  <c r="J186" i="1"/>
  <c r="J187" i="1"/>
  <c r="J188" i="1"/>
  <c r="J189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9" i="1"/>
  <c r="J180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51" i="1"/>
  <c r="O2265" i="1" l="1"/>
  <c r="G161" i="24"/>
  <c r="G157" i="25"/>
  <c r="G156" i="24"/>
  <c r="G152" i="25"/>
  <c r="J53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114" i="1"/>
  <c r="J115" i="1"/>
  <c r="J116" i="1"/>
  <c r="J117" i="1"/>
  <c r="J118" i="1"/>
  <c r="J119" i="1"/>
  <c r="J120" i="1"/>
  <c r="J121" i="1"/>
  <c r="J122" i="1"/>
  <c r="J123" i="1"/>
  <c r="J108" i="1"/>
  <c r="J109" i="1"/>
  <c r="D76" i="1"/>
  <c r="J52" i="1"/>
  <c r="J51" i="1"/>
  <c r="J50" i="1"/>
  <c r="J48" i="1"/>
  <c r="J46" i="1"/>
  <c r="P44" i="1"/>
  <c r="M44" i="1"/>
  <c r="J97" i="1"/>
  <c r="J98" i="1"/>
  <c r="J99" i="1"/>
  <c r="J100" i="1"/>
  <c r="J101" i="1"/>
  <c r="J102" i="1"/>
  <c r="J103" i="1"/>
  <c r="G148" i="24" l="1"/>
  <c r="O647" i="1"/>
  <c r="G144" i="25"/>
  <c r="L647" i="1"/>
  <c r="J76" i="1"/>
  <c r="K44" i="1" s="1"/>
  <c r="Q44" i="1" s="1"/>
  <c r="J2290" i="1"/>
  <c r="K2265" i="1" s="1"/>
  <c r="J2136" i="1"/>
  <c r="J2137" i="1"/>
  <c r="J2138" i="1"/>
  <c r="J2140" i="1"/>
  <c r="J2141" i="1"/>
  <c r="J2142" i="1"/>
  <c r="J2143" i="1"/>
  <c r="J2144" i="1"/>
  <c r="J2145" i="1"/>
  <c r="J2146" i="1"/>
  <c r="J2147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201" i="1"/>
  <c r="J2191" i="1"/>
  <c r="J2192" i="1"/>
  <c r="J2194" i="1"/>
  <c r="J2195" i="1"/>
  <c r="J2196" i="1"/>
  <c r="J2190" i="1"/>
  <c r="J2185" i="1"/>
  <c r="J805" i="1"/>
  <c r="J368" i="1"/>
  <c r="F249" i="1"/>
  <c r="J249" i="1" s="1"/>
  <c r="J194" i="1"/>
  <c r="N44" i="1" l="1"/>
  <c r="J2211" i="1"/>
  <c r="K2199" i="1" s="1"/>
  <c r="J2197" i="1"/>
  <c r="K2188" i="1" s="1"/>
  <c r="J206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D384" i="1"/>
  <c r="J381" i="1"/>
  <c r="P379" i="1"/>
  <c r="M379" i="1"/>
  <c r="D377" i="1"/>
  <c r="J373" i="1"/>
  <c r="P371" i="1"/>
  <c r="M371" i="1"/>
  <c r="D369" i="1"/>
  <c r="J367" i="1"/>
  <c r="J366" i="1"/>
  <c r="P364" i="1"/>
  <c r="M364" i="1"/>
  <c r="D362" i="1"/>
  <c r="J359" i="1"/>
  <c r="P357" i="1"/>
  <c r="M357" i="1"/>
  <c r="D355" i="1"/>
  <c r="J352" i="1"/>
  <c r="P350" i="1"/>
  <c r="M350" i="1"/>
  <c r="D396" i="1"/>
  <c r="J395" i="1"/>
  <c r="P394" i="1"/>
  <c r="M394" i="1"/>
  <c r="D392" i="1"/>
  <c r="J391" i="1"/>
  <c r="P390" i="1"/>
  <c r="M390" i="1"/>
  <c r="D388" i="1"/>
  <c r="J387" i="1"/>
  <c r="P386" i="1"/>
  <c r="M386" i="1"/>
  <c r="D400" i="1"/>
  <c r="J399" i="1"/>
  <c r="P398" i="1"/>
  <c r="M398" i="1"/>
  <c r="D348" i="1"/>
  <c r="J341" i="1"/>
  <c r="P340" i="1"/>
  <c r="M340" i="1"/>
  <c r="D404" i="1"/>
  <c r="J403" i="1"/>
  <c r="P402" i="1"/>
  <c r="M402" i="1"/>
  <c r="D316" i="1"/>
  <c r="P312" i="1"/>
  <c r="M312" i="1"/>
  <c r="J268" i="1"/>
  <c r="D269" i="1"/>
  <c r="J267" i="1"/>
  <c r="P265" i="1"/>
  <c r="M265" i="1"/>
  <c r="D263" i="1"/>
  <c r="J254" i="1"/>
  <c r="P252" i="1"/>
  <c r="M252" i="1"/>
  <c r="M2325" i="1"/>
  <c r="P2325" i="1"/>
  <c r="D2327" i="1"/>
  <c r="D2323" i="1"/>
  <c r="J2322" i="1"/>
  <c r="J2323" i="1" s="1"/>
  <c r="K2321" i="1" s="1"/>
  <c r="D2331" i="1"/>
  <c r="J2330" i="1"/>
  <c r="J2331" i="1" s="1"/>
  <c r="K2329" i="1" s="1"/>
  <c r="P2329" i="1"/>
  <c r="M2329" i="1"/>
  <c r="D2335" i="1"/>
  <c r="J2334" i="1"/>
  <c r="J2335" i="1" s="1"/>
  <c r="K2333" i="1" s="1"/>
  <c r="P2333" i="1"/>
  <c r="M2333" i="1"/>
  <c r="D1118" i="1"/>
  <c r="J1116" i="1"/>
  <c r="J1115" i="1"/>
  <c r="J1114" i="1"/>
  <c r="J1113" i="1"/>
  <c r="P1112" i="1"/>
  <c r="M1112" i="1"/>
  <c r="J1118" i="1" l="1"/>
  <c r="K1112" i="1" s="1"/>
  <c r="Q1112" i="1" s="1"/>
  <c r="J369" i="1"/>
  <c r="K364" i="1" s="1"/>
  <c r="N364" i="1" s="1"/>
  <c r="J362" i="1"/>
  <c r="K357" i="1" s="1"/>
  <c r="Q357" i="1" s="1"/>
  <c r="J384" i="1"/>
  <c r="K379" i="1" s="1"/>
  <c r="Q379" i="1" s="1"/>
  <c r="J377" i="1"/>
  <c r="K371" i="1" s="1"/>
  <c r="Q371" i="1" s="1"/>
  <c r="J355" i="1"/>
  <c r="K350" i="1" s="1"/>
  <c r="Q350" i="1" s="1"/>
  <c r="J263" i="1"/>
  <c r="K252" i="1" s="1"/>
  <c r="Q252" i="1" s="1"/>
  <c r="J1604" i="1"/>
  <c r="J396" i="1"/>
  <c r="K394" i="1" s="1"/>
  <c r="N394" i="1" s="1"/>
  <c r="J400" i="1"/>
  <c r="K398" i="1" s="1"/>
  <c r="Q398" i="1" s="1"/>
  <c r="J388" i="1"/>
  <c r="K386" i="1" s="1"/>
  <c r="N386" i="1" s="1"/>
  <c r="J404" i="1"/>
  <c r="K402" i="1" s="1"/>
  <c r="Q402" i="1" s="1"/>
  <c r="J392" i="1"/>
  <c r="K390" i="1" s="1"/>
  <c r="N390" i="1" s="1"/>
  <c r="J348" i="1"/>
  <c r="K340" i="1" s="1"/>
  <c r="Q340" i="1" s="1"/>
  <c r="J269" i="1"/>
  <c r="K265" i="1" s="1"/>
  <c r="Q2329" i="1"/>
  <c r="N2329" i="1"/>
  <c r="Q2333" i="1"/>
  <c r="N2333" i="1"/>
  <c r="D1552" i="1"/>
  <c r="P1550" i="1"/>
  <c r="M1550" i="1"/>
  <c r="D1544" i="1"/>
  <c r="J1543" i="1"/>
  <c r="J1542" i="1"/>
  <c r="P1541" i="1"/>
  <c r="M1541" i="1"/>
  <c r="D1539" i="1"/>
  <c r="J1537" i="1"/>
  <c r="P1536" i="1"/>
  <c r="M1536" i="1"/>
  <c r="D746" i="1"/>
  <c r="J745" i="1"/>
  <c r="P744" i="1"/>
  <c r="M744" i="1"/>
  <c r="J729" i="1"/>
  <c r="J730" i="1"/>
  <c r="J731" i="1"/>
  <c r="J732" i="1"/>
  <c r="J733" i="1"/>
  <c r="J734" i="1"/>
  <c r="J735" i="1"/>
  <c r="J723" i="1"/>
  <c r="D736" i="1"/>
  <c r="J728" i="1"/>
  <c r="J727" i="1"/>
  <c r="J726" i="1"/>
  <c r="J725" i="1"/>
  <c r="J724" i="1"/>
  <c r="J722" i="1"/>
  <c r="P721" i="1"/>
  <c r="M721" i="1"/>
  <c r="Q394" i="1" l="1"/>
  <c r="N371" i="1"/>
  <c r="N357" i="1"/>
  <c r="Q386" i="1"/>
  <c r="N350" i="1"/>
  <c r="Q390" i="1"/>
  <c r="Q364" i="1"/>
  <c r="N402" i="1"/>
  <c r="N379" i="1"/>
  <c r="N340" i="1"/>
  <c r="N398" i="1"/>
  <c r="Q265" i="1"/>
  <c r="N265" i="1"/>
  <c r="N252" i="1"/>
  <c r="N1112" i="1"/>
  <c r="J1544" i="1"/>
  <c r="K1541" i="1" s="1"/>
  <c r="Q1541" i="1" s="1"/>
  <c r="J746" i="1"/>
  <c r="K744" i="1" s="1"/>
  <c r="Q744" i="1" s="1"/>
  <c r="J736" i="1"/>
  <c r="K721" i="1" s="1"/>
  <c r="N1541" i="1" l="1"/>
  <c r="N744" i="1"/>
  <c r="N721" i="1"/>
  <c r="Q721" i="1"/>
  <c r="J17" i="1" l="1"/>
  <c r="J18" i="1" s="1"/>
  <c r="D18" i="1"/>
  <c r="P2265" i="1" l="1"/>
  <c r="Q2265" i="1" s="1"/>
  <c r="G2545" i="1" l="1"/>
  <c r="G2546" i="1" s="1"/>
  <c r="J2547" i="1" s="1"/>
  <c r="J2548" i="1" s="1"/>
  <c r="D2548" i="1"/>
  <c r="J2552" i="1" l="1"/>
  <c r="J2553" i="1" s="1"/>
  <c r="M2265" i="1"/>
  <c r="N2265" i="1" s="1"/>
  <c r="D30" i="35" l="1"/>
  <c r="D26" i="35"/>
  <c r="E23" i="35"/>
  <c r="D1110" i="1" l="1"/>
  <c r="B36" i="8" l="1"/>
  <c r="E24" i="11" l="1"/>
  <c r="D2376" i="1"/>
  <c r="P2374" i="1"/>
  <c r="M2374" i="1"/>
  <c r="D2372" i="1"/>
  <c r="J2362" i="1"/>
  <c r="B51" i="8"/>
  <c r="B25" i="11" s="1"/>
  <c r="J272" i="1"/>
  <c r="D298" i="1"/>
  <c r="P296" i="1"/>
  <c r="M296" i="1"/>
  <c r="D294" i="1"/>
  <c r="P271" i="1"/>
  <c r="M271" i="1"/>
  <c r="D250" i="1"/>
  <c r="J245" i="1"/>
  <c r="J250" i="1" s="1"/>
  <c r="P243" i="1"/>
  <c r="M243" i="1"/>
  <c r="G102" i="24"/>
  <c r="G101" i="24"/>
  <c r="G97" i="25"/>
  <c r="G96" i="25"/>
  <c r="G290" i="24"/>
  <c r="G289" i="24"/>
  <c r="G288" i="24"/>
  <c r="G286" i="25"/>
  <c r="G285" i="25"/>
  <c r="G284" i="25"/>
  <c r="G278" i="24"/>
  <c r="G277" i="24"/>
  <c r="G276" i="24"/>
  <c r="G274" i="25"/>
  <c r="G273" i="25"/>
  <c r="G272" i="25"/>
  <c r="G266" i="24"/>
  <c r="G265" i="24"/>
  <c r="G264" i="24"/>
  <c r="G262" i="25"/>
  <c r="G261" i="25"/>
  <c r="G260" i="25"/>
  <c r="G254" i="24"/>
  <c r="G253" i="24"/>
  <c r="G252" i="24"/>
  <c r="G250" i="25"/>
  <c r="G249" i="25"/>
  <c r="G248" i="25"/>
  <c r="G242" i="24"/>
  <c r="G241" i="24"/>
  <c r="G240" i="24"/>
  <c r="G238" i="25"/>
  <c r="G237" i="25"/>
  <c r="G236" i="25"/>
  <c r="G230" i="24"/>
  <c r="G229" i="24"/>
  <c r="G228" i="24"/>
  <c r="G226" i="25"/>
  <c r="G225" i="25"/>
  <c r="G224" i="25"/>
  <c r="G218" i="24"/>
  <c r="G217" i="24"/>
  <c r="G216" i="24"/>
  <c r="G214" i="25"/>
  <c r="G213" i="25"/>
  <c r="G212" i="25"/>
  <c r="G206" i="24"/>
  <c r="G205" i="24"/>
  <c r="G204" i="24"/>
  <c r="G202" i="25"/>
  <c r="G201" i="25"/>
  <c r="G200" i="25"/>
  <c r="G279" i="24" l="1"/>
  <c r="G255" i="24"/>
  <c r="G231" i="24"/>
  <c r="G224" i="24" s="1"/>
  <c r="G219" i="24"/>
  <c r="O2106" i="1" s="1"/>
  <c r="G267" i="24"/>
  <c r="O1862" i="1" s="1"/>
  <c r="G291" i="24"/>
  <c r="G272" i="24"/>
  <c r="O1936" i="1"/>
  <c r="J294" i="1"/>
  <c r="F297" i="1" s="1"/>
  <c r="J297" i="1" s="1"/>
  <c r="J298" i="1" s="1"/>
  <c r="K296" i="1" s="1"/>
  <c r="K243" i="1"/>
  <c r="G287" i="25"/>
  <c r="G280" i="25" s="1"/>
  <c r="G215" i="25"/>
  <c r="G227" i="25"/>
  <c r="G263" i="25"/>
  <c r="L1862" i="1" s="1"/>
  <c r="G98" i="25"/>
  <c r="L112" i="1" s="1"/>
  <c r="J2372" i="1"/>
  <c r="K2361" i="1" s="1"/>
  <c r="G103" i="24"/>
  <c r="G275" i="25"/>
  <c r="G251" i="25"/>
  <c r="G243" i="24"/>
  <c r="G239" i="25"/>
  <c r="G203" i="25"/>
  <c r="G207" i="24"/>
  <c r="M2550" i="1"/>
  <c r="D2553" i="1"/>
  <c r="K2544" i="1"/>
  <c r="P2550" i="1"/>
  <c r="P2544" i="1"/>
  <c r="M2544" i="1"/>
  <c r="G248" i="24" l="1"/>
  <c r="O1971" i="1"/>
  <c r="O2102" i="1"/>
  <c r="G244" i="25"/>
  <c r="L1971" i="1"/>
  <c r="G97" i="24"/>
  <c r="O112" i="1"/>
  <c r="G260" i="24"/>
  <c r="G212" i="24"/>
  <c r="N2361" i="1"/>
  <c r="Q2361" i="1"/>
  <c r="G200" i="24"/>
  <c r="O2110" i="1"/>
  <c r="G236" i="24"/>
  <c r="O2098" i="1"/>
  <c r="G284" i="24"/>
  <c r="O1943" i="1"/>
  <c r="Q243" i="1"/>
  <c r="N243" i="1"/>
  <c r="L1943" i="1"/>
  <c r="G92" i="25"/>
  <c r="G256" i="25"/>
  <c r="G220" i="25"/>
  <c r="L2102" i="1"/>
  <c r="G232" i="25"/>
  <c r="L2098" i="1"/>
  <c r="G196" i="25"/>
  <c r="L2110" i="1"/>
  <c r="G208" i="25"/>
  <c r="L2106" i="1"/>
  <c r="K271" i="1"/>
  <c r="Q271" i="1" s="1"/>
  <c r="G268" i="25"/>
  <c r="L1936" i="1"/>
  <c r="F2375" i="1"/>
  <c r="J2375" i="1" s="1"/>
  <c r="J2376" i="1" s="1"/>
  <c r="K2374" i="1" s="1"/>
  <c r="Q2374" i="1" s="1"/>
  <c r="Q296" i="1"/>
  <c r="N296" i="1"/>
  <c r="K2550" i="1"/>
  <c r="Q2550" i="1" s="1"/>
  <c r="N2544" i="1"/>
  <c r="Q2544" i="1"/>
  <c r="N271" i="1" l="1"/>
  <c r="N2374" i="1"/>
  <c r="N2550" i="1"/>
  <c r="N2542" i="1" s="1"/>
  <c r="C51" i="8" s="1"/>
  <c r="K51" i="8" s="1"/>
  <c r="Q2542" i="1"/>
  <c r="D51" i="8" l="1"/>
  <c r="C25" i="11"/>
  <c r="F51" i="8"/>
  <c r="H51" i="8"/>
  <c r="I51" i="8"/>
  <c r="G51" i="8"/>
  <c r="E51" i="8"/>
  <c r="J51" i="8"/>
  <c r="G194" i="24"/>
  <c r="G193" i="24"/>
  <c r="G192" i="24"/>
  <c r="G190" i="25"/>
  <c r="G189" i="25"/>
  <c r="G188" i="25"/>
  <c r="J1798" i="1"/>
  <c r="J1687" i="1"/>
  <c r="J1694" i="1"/>
  <c r="J1682" i="1"/>
  <c r="M51" i="8" l="1"/>
  <c r="G195" i="24"/>
  <c r="O2321" i="1" s="1"/>
  <c r="G191" i="25"/>
  <c r="L2321" i="1" l="1"/>
  <c r="M2321" i="1" s="1"/>
  <c r="N2321" i="1" s="1"/>
  <c r="G188" i="24"/>
  <c r="P2321" i="1"/>
  <c r="Q2321" i="1" s="1"/>
  <c r="G184" i="25"/>
  <c r="G182" i="24" l="1"/>
  <c r="G181" i="24"/>
  <c r="G183" i="24" s="1"/>
  <c r="O126" i="1" s="1"/>
  <c r="G178" i="25"/>
  <c r="G177" i="25"/>
  <c r="D128" i="1"/>
  <c r="J127" i="1"/>
  <c r="J128" i="1" s="1"/>
  <c r="K126" i="1" s="1"/>
  <c r="G177" i="24" l="1"/>
  <c r="P126" i="1"/>
  <c r="Q126" i="1" s="1"/>
  <c r="G179" i="25"/>
  <c r="L126" i="1" l="1"/>
  <c r="M126" i="1" s="1"/>
  <c r="N126" i="1" s="1"/>
  <c r="G173" i="25"/>
  <c r="J2443" i="1"/>
  <c r="J2442" i="1"/>
  <c r="P2199" i="1"/>
  <c r="Q2199" i="1" s="1"/>
  <c r="M2199" i="1"/>
  <c r="N2199" i="1" s="1"/>
  <c r="P2188" i="1"/>
  <c r="Q2188" i="1" s="1"/>
  <c r="M2188" i="1"/>
  <c r="N2188" i="1" s="1"/>
  <c r="J2444" i="1" l="1"/>
  <c r="D1869" i="1"/>
  <c r="J1066" i="1"/>
  <c r="D1075" i="1"/>
  <c r="J1074" i="1"/>
  <c r="P1073" i="1"/>
  <c r="M1073" i="1"/>
  <c r="D1071" i="1"/>
  <c r="J1070" i="1"/>
  <c r="P1069" i="1"/>
  <c r="M1069" i="1"/>
  <c r="G128" i="24"/>
  <c r="G127" i="24"/>
  <c r="G126" i="24"/>
  <c r="G124" i="25"/>
  <c r="G123" i="25"/>
  <c r="G122" i="25"/>
  <c r="G116" i="24"/>
  <c r="G115" i="24"/>
  <c r="G114" i="24"/>
  <c r="G113" i="24"/>
  <c r="G112" i="24"/>
  <c r="G111" i="24"/>
  <c r="G112" i="25"/>
  <c r="G108" i="25"/>
  <c r="G109" i="25"/>
  <c r="G110" i="25"/>
  <c r="G111" i="25"/>
  <c r="G107" i="25"/>
  <c r="G129" i="24" l="1"/>
  <c r="J1071" i="1"/>
  <c r="J1075" i="1"/>
  <c r="G125" i="25"/>
  <c r="L2533" i="1" s="1"/>
  <c r="G117" i="24"/>
  <c r="G113" i="25"/>
  <c r="D234" i="1"/>
  <c r="J215" i="1"/>
  <c r="P213" i="1"/>
  <c r="M213" i="1"/>
  <c r="K1073" i="1" l="1"/>
  <c r="N1073" i="1" s="1"/>
  <c r="F927" i="1"/>
  <c r="J927" i="1" s="1"/>
  <c r="K1069" i="1"/>
  <c r="Q1069" i="1" s="1"/>
  <c r="F926" i="1"/>
  <c r="J926" i="1" s="1"/>
  <c r="G122" i="24"/>
  <c r="O2533" i="1"/>
  <c r="G107" i="24"/>
  <c r="O1093" i="1"/>
  <c r="G103" i="25"/>
  <c r="L1093" i="1"/>
  <c r="G118" i="25"/>
  <c r="N1069" i="1"/>
  <c r="J234" i="1"/>
  <c r="G158" i="1" s="1"/>
  <c r="D211" i="1"/>
  <c r="P208" i="1"/>
  <c r="M208" i="1"/>
  <c r="D239" i="1"/>
  <c r="P236" i="1"/>
  <c r="M236" i="1"/>
  <c r="Q1073" i="1" l="1"/>
  <c r="K213" i="1"/>
  <c r="Q213" i="1" s="1"/>
  <c r="F210" i="1"/>
  <c r="F238" i="1"/>
  <c r="N213" i="1" l="1"/>
  <c r="D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P1135" i="1"/>
  <c r="M1135" i="1"/>
  <c r="J1400" i="1" l="1"/>
  <c r="K1135" i="1" l="1"/>
  <c r="Q1135" i="1" s="1"/>
  <c r="F1127" i="1"/>
  <c r="N1135" i="1" l="1"/>
  <c r="P989" i="1"/>
  <c r="P408" i="1" l="1"/>
  <c r="M408" i="1"/>
  <c r="D2535" i="1" l="1"/>
  <c r="J2534" i="1"/>
  <c r="P2533" i="1"/>
  <c r="M2533" i="1"/>
  <c r="J936" i="1"/>
  <c r="J935" i="1"/>
  <c r="J934" i="1"/>
  <c r="J933" i="1"/>
  <c r="J932" i="1"/>
  <c r="D939" i="1"/>
  <c r="J938" i="1"/>
  <c r="J937" i="1"/>
  <c r="P931" i="1"/>
  <c r="M931" i="1"/>
  <c r="H849" i="1"/>
  <c r="J849" i="1" s="1"/>
  <c r="D26" i="1"/>
  <c r="J25" i="1"/>
  <c r="P24" i="1"/>
  <c r="M24" i="1"/>
  <c r="J2535" i="1" l="1"/>
  <c r="J939" i="1"/>
  <c r="K931" i="1" s="1"/>
  <c r="Q931" i="1" s="1"/>
  <c r="J26" i="1"/>
  <c r="K24" i="1" s="1"/>
  <c r="K2533" i="1" l="1"/>
  <c r="N2533" i="1" s="1"/>
  <c r="N931" i="1"/>
  <c r="N24" i="1"/>
  <c r="Q24" i="1"/>
  <c r="B48" i="8"/>
  <c r="B24" i="11" s="1"/>
  <c r="B45" i="8"/>
  <c r="B23" i="11" s="1"/>
  <c r="B42" i="8"/>
  <c r="B22" i="11" s="1"/>
  <c r="B39" i="8"/>
  <c r="B21" i="11" s="1"/>
  <c r="B20" i="11"/>
  <c r="B33" i="8"/>
  <c r="B19" i="11" s="1"/>
  <c r="B30" i="8"/>
  <c r="B18" i="11" s="1"/>
  <c r="B27" i="8"/>
  <c r="B17" i="11" s="1"/>
  <c r="B24" i="8"/>
  <c r="B16" i="11" s="1"/>
  <c r="B21" i="8"/>
  <c r="B15" i="11" s="1"/>
  <c r="B18" i="8"/>
  <c r="B14" i="11" s="1"/>
  <c r="B15" i="8"/>
  <c r="B13" i="11" s="1"/>
  <c r="B12" i="8"/>
  <c r="B12" i="11" s="1"/>
  <c r="A6" i="29"/>
  <c r="A5" i="29"/>
  <c r="A4" i="29"/>
  <c r="Q2533" i="1" l="1"/>
  <c r="B8" i="28" l="1"/>
  <c r="B8" i="35" s="1"/>
  <c r="B7" i="28"/>
  <c r="B7" i="35" s="1"/>
  <c r="B6" i="28"/>
  <c r="B6" i="35" s="1"/>
  <c r="D922" i="1"/>
  <c r="J918" i="1"/>
  <c r="P917" i="1"/>
  <c r="M917" i="1"/>
  <c r="J922" i="1" l="1"/>
  <c r="K917" i="1" s="1"/>
  <c r="Q917" i="1" s="1"/>
  <c r="M1613" i="1"/>
  <c r="N917" i="1" l="1"/>
  <c r="D24" i="28"/>
  <c r="D28" i="28" s="1"/>
  <c r="E21" i="28"/>
  <c r="D24" i="27"/>
  <c r="D28" i="27" s="1"/>
  <c r="E21" i="27"/>
  <c r="B8" i="27"/>
  <c r="B7" i="27"/>
  <c r="B6" i="27"/>
  <c r="M2537" i="1"/>
  <c r="M2511" i="1"/>
  <c r="M2507" i="1"/>
  <c r="M2500" i="1"/>
  <c r="M2492" i="1"/>
  <c r="M2488" i="1"/>
  <c r="M2446" i="1"/>
  <c r="M2440" i="1"/>
  <c r="M2433" i="1"/>
  <c r="M2428" i="1"/>
  <c r="M2423" i="1"/>
  <c r="M2418" i="1"/>
  <c r="M2413" i="1"/>
  <c r="M2408" i="1"/>
  <c r="M2403" i="1"/>
  <c r="M2398" i="1"/>
  <c r="M2394" i="1"/>
  <c r="M2389" i="1"/>
  <c r="M2383" i="1"/>
  <c r="M2379" i="1"/>
  <c r="M2354" i="1"/>
  <c r="M2349" i="1"/>
  <c r="M2344" i="1"/>
  <c r="M2339" i="1"/>
  <c r="M2317" i="1"/>
  <c r="M2313" i="1"/>
  <c r="M2301" i="1"/>
  <c r="M2297" i="1"/>
  <c r="M2292" i="1"/>
  <c r="M2252" i="1"/>
  <c r="M2245" i="1"/>
  <c r="M2240" i="1"/>
  <c r="M2228" i="1"/>
  <c r="M2213" i="1"/>
  <c r="M2184" i="1"/>
  <c r="M2180" i="1"/>
  <c r="M2176" i="1"/>
  <c r="N2560" i="1" s="1"/>
  <c r="G2177" i="1" s="1"/>
  <c r="M2133" i="1"/>
  <c r="M2126" i="1"/>
  <c r="M2122" i="1"/>
  <c r="M2114" i="1"/>
  <c r="M2110" i="1"/>
  <c r="M2106" i="1"/>
  <c r="M2102" i="1"/>
  <c r="M2098" i="1"/>
  <c r="M2092" i="1"/>
  <c r="M2087" i="1"/>
  <c r="M2036" i="1"/>
  <c r="M2032" i="1"/>
  <c r="M2028" i="1"/>
  <c r="M2024" i="1"/>
  <c r="M2019" i="1"/>
  <c r="M2002" i="1"/>
  <c r="M1996" i="1"/>
  <c r="M1990" i="1"/>
  <c r="M1979" i="1"/>
  <c r="M1975" i="1"/>
  <c r="M1971" i="1"/>
  <c r="M1954" i="1"/>
  <c r="M1943" i="1"/>
  <c r="M1936" i="1"/>
  <c r="M1906" i="1"/>
  <c r="M1875" i="1"/>
  <c r="M1871" i="1"/>
  <c r="M1867" i="1"/>
  <c r="M1862" i="1"/>
  <c r="M1857" i="1"/>
  <c r="M1801" i="1"/>
  <c r="M1768" i="1"/>
  <c r="M1764" i="1"/>
  <c r="M1721" i="1"/>
  <c r="M1715" i="1"/>
  <c r="M1710" i="1"/>
  <c r="M1706" i="1"/>
  <c r="M1697" i="1"/>
  <c r="M1691" i="1"/>
  <c r="M1685" i="1"/>
  <c r="M1650" i="1"/>
  <c r="M1554" i="1"/>
  <c r="M1546" i="1"/>
  <c r="M1474" i="1"/>
  <c r="M1446" i="1"/>
  <c r="M1402" i="1"/>
  <c r="M1126" i="1"/>
  <c r="M1120" i="1"/>
  <c r="M1104" i="1"/>
  <c r="M1097" i="1"/>
  <c r="M1093" i="1"/>
  <c r="M1088" i="1"/>
  <c r="M1081" i="1"/>
  <c r="M1077" i="1"/>
  <c r="M1064" i="1"/>
  <c r="M1058" i="1"/>
  <c r="M1050" i="1"/>
  <c r="M1045" i="1"/>
  <c r="M1025" i="1"/>
  <c r="M1013" i="1"/>
  <c r="M1009" i="1"/>
  <c r="M1005" i="1"/>
  <c r="M994" i="1"/>
  <c r="M989" i="1"/>
  <c r="M985" i="1"/>
  <c r="M949" i="1"/>
  <c r="M943" i="1"/>
  <c r="M905" i="1"/>
  <c r="M864" i="1"/>
  <c r="M854" i="1"/>
  <c r="M803" i="1"/>
  <c r="M748" i="1"/>
  <c r="M667" i="1"/>
  <c r="M658" i="1"/>
  <c r="M647" i="1"/>
  <c r="M628" i="1"/>
  <c r="M610" i="1"/>
  <c r="M585" i="1"/>
  <c r="M571" i="1"/>
  <c r="M528" i="1"/>
  <c r="M520" i="1"/>
  <c r="M513" i="1"/>
  <c r="M498" i="1"/>
  <c r="M330" i="1"/>
  <c r="M318" i="1"/>
  <c r="M307" i="1"/>
  <c r="M300" i="1"/>
  <c r="M192" i="1"/>
  <c r="M183" i="1"/>
  <c r="M163" i="1"/>
  <c r="M154" i="1"/>
  <c r="M132" i="1"/>
  <c r="M112" i="1"/>
  <c r="M106" i="1"/>
  <c r="M94" i="1"/>
  <c r="M78" i="1"/>
  <c r="M33" i="1"/>
  <c r="M20" i="1"/>
  <c r="M16" i="1"/>
  <c r="G86" i="25"/>
  <c r="G85" i="25"/>
  <c r="G84" i="25"/>
  <c r="C83" i="25"/>
  <c r="C70" i="25"/>
  <c r="G22" i="25"/>
  <c r="A5" i="25"/>
  <c r="B4" i="25"/>
  <c r="A4" i="25"/>
  <c r="P2537" i="1"/>
  <c r="P2511" i="1"/>
  <c r="P2507" i="1"/>
  <c r="P2500" i="1"/>
  <c r="P2492" i="1"/>
  <c r="P2488" i="1"/>
  <c r="P2446" i="1"/>
  <c r="P2440" i="1"/>
  <c r="P2433" i="1"/>
  <c r="P2428" i="1"/>
  <c r="P2423" i="1"/>
  <c r="P2418" i="1"/>
  <c r="P2413" i="1"/>
  <c r="P2408" i="1"/>
  <c r="P2403" i="1"/>
  <c r="P2398" i="1"/>
  <c r="P2394" i="1"/>
  <c r="P2389" i="1"/>
  <c r="P2383" i="1"/>
  <c r="P2379" i="1"/>
  <c r="P2354" i="1"/>
  <c r="P2349" i="1"/>
  <c r="P2344" i="1"/>
  <c r="P2339" i="1"/>
  <c r="P2317" i="1"/>
  <c r="P2313" i="1"/>
  <c r="P2301" i="1"/>
  <c r="P2297" i="1"/>
  <c r="P2292" i="1"/>
  <c r="P2252" i="1"/>
  <c r="P2245" i="1"/>
  <c r="P2240" i="1"/>
  <c r="P2228" i="1"/>
  <c r="P2213" i="1"/>
  <c r="P2184" i="1"/>
  <c r="P2180" i="1"/>
  <c r="P2176" i="1"/>
  <c r="P2133" i="1"/>
  <c r="P2126" i="1"/>
  <c r="P2122" i="1"/>
  <c r="P2114" i="1"/>
  <c r="P2110" i="1"/>
  <c r="P2106" i="1"/>
  <c r="P2102" i="1"/>
  <c r="P2098" i="1"/>
  <c r="P2092" i="1"/>
  <c r="P2087" i="1"/>
  <c r="P2036" i="1"/>
  <c r="P2032" i="1"/>
  <c r="P2028" i="1"/>
  <c r="P2024" i="1"/>
  <c r="P2019" i="1"/>
  <c r="P2002" i="1"/>
  <c r="P1996" i="1"/>
  <c r="P1990" i="1"/>
  <c r="P1979" i="1"/>
  <c r="P1975" i="1"/>
  <c r="P1971" i="1"/>
  <c r="P1954" i="1"/>
  <c r="P1943" i="1"/>
  <c r="P1936" i="1"/>
  <c r="P1906" i="1"/>
  <c r="P1875" i="1"/>
  <c r="P1871" i="1"/>
  <c r="P1867" i="1"/>
  <c r="P1862" i="1"/>
  <c r="P1857" i="1"/>
  <c r="P1801" i="1"/>
  <c r="P1768" i="1"/>
  <c r="P1764" i="1"/>
  <c r="P1721" i="1"/>
  <c r="P1715" i="1"/>
  <c r="P1710" i="1"/>
  <c r="P1706" i="1"/>
  <c r="P1697" i="1"/>
  <c r="P1691" i="1"/>
  <c r="P1685" i="1"/>
  <c r="P1650" i="1"/>
  <c r="P1613" i="1"/>
  <c r="P1554" i="1"/>
  <c r="P1546" i="1"/>
  <c r="P1474" i="1"/>
  <c r="P1446" i="1"/>
  <c r="P1402" i="1"/>
  <c r="P1126" i="1"/>
  <c r="P1120" i="1"/>
  <c r="P1104" i="1"/>
  <c r="P1097" i="1"/>
  <c r="P1093" i="1"/>
  <c r="P1088" i="1"/>
  <c r="P1081" i="1"/>
  <c r="P1077" i="1"/>
  <c r="P1064" i="1"/>
  <c r="P1058" i="1"/>
  <c r="P1050" i="1"/>
  <c r="P1045" i="1"/>
  <c r="P1025" i="1"/>
  <c r="P1013" i="1"/>
  <c r="P1009" i="1"/>
  <c r="P1005" i="1"/>
  <c r="P994" i="1"/>
  <c r="P985" i="1"/>
  <c r="P949" i="1"/>
  <c r="P943" i="1"/>
  <c r="P905" i="1"/>
  <c r="P864" i="1"/>
  <c r="P854" i="1"/>
  <c r="P803" i="1"/>
  <c r="P748" i="1"/>
  <c r="P667" i="1"/>
  <c r="P658" i="1"/>
  <c r="P647" i="1"/>
  <c r="P628" i="1"/>
  <c r="P610" i="1"/>
  <c r="P585" i="1"/>
  <c r="P571" i="1"/>
  <c r="P528" i="1"/>
  <c r="P520" i="1"/>
  <c r="P513" i="1"/>
  <c r="P498" i="1"/>
  <c r="P330" i="1"/>
  <c r="P318" i="1"/>
  <c r="P307" i="1"/>
  <c r="P300" i="1"/>
  <c r="P192" i="1"/>
  <c r="P183" i="1"/>
  <c r="P163" i="1"/>
  <c r="P154" i="1"/>
  <c r="P132" i="1"/>
  <c r="P112" i="1"/>
  <c r="P106" i="1"/>
  <c r="P94" i="1"/>
  <c r="P78" i="1"/>
  <c r="P33" i="1"/>
  <c r="P20" i="1"/>
  <c r="P16" i="1"/>
  <c r="G33" i="25" l="1"/>
  <c r="D2527" i="1"/>
  <c r="J2526" i="1"/>
  <c r="D2523" i="1"/>
  <c r="J2522" i="1"/>
  <c r="J2523" i="1" s="1"/>
  <c r="K2521" i="1" s="1"/>
  <c r="L901" i="1" l="1"/>
  <c r="M901" i="1" s="1"/>
  <c r="G18" i="25"/>
  <c r="J2527" i="1"/>
  <c r="A7" i="24"/>
  <c r="A6" i="24"/>
  <c r="A5" i="24"/>
  <c r="A4" i="24"/>
  <c r="A5" i="23"/>
  <c r="A4" i="23"/>
  <c r="A3" i="23"/>
  <c r="D915" i="1"/>
  <c r="J906" i="1"/>
  <c r="F322" i="1"/>
  <c r="J322" i="1" s="1"/>
  <c r="J1099" i="1"/>
  <c r="J1100" i="1"/>
  <c r="D1122" i="1"/>
  <c r="J1121" i="1"/>
  <c r="J1105" i="1"/>
  <c r="J1110" i="1" s="1"/>
  <c r="D1102" i="1"/>
  <c r="J1101" i="1"/>
  <c r="J1098" i="1"/>
  <c r="D1095" i="1"/>
  <c r="J1094" i="1"/>
  <c r="J1095" i="1" s="1"/>
  <c r="K1093" i="1" s="1"/>
  <c r="Q1093" i="1" s="1"/>
  <c r="D1091" i="1"/>
  <c r="J1090" i="1"/>
  <c r="J1089" i="1"/>
  <c r="D1086" i="1"/>
  <c r="J1082" i="1"/>
  <c r="D1079" i="1"/>
  <c r="J1078" i="1"/>
  <c r="D1067" i="1"/>
  <c r="J1065" i="1"/>
  <c r="J1067" i="1" s="1"/>
  <c r="F925" i="1" s="1"/>
  <c r="J925" i="1" s="1"/>
  <c r="J929" i="1" s="1"/>
  <c r="K924" i="1" s="1"/>
  <c r="J2513" i="1"/>
  <c r="J2514" i="1"/>
  <c r="J2515" i="1"/>
  <c r="J2516" i="1"/>
  <c r="J2517" i="1"/>
  <c r="J2518" i="1"/>
  <c r="J2502" i="1"/>
  <c r="J2503" i="1"/>
  <c r="J2504" i="1"/>
  <c r="N924" i="1" l="1"/>
  <c r="Q924" i="1"/>
  <c r="J915" i="1"/>
  <c r="K2525" i="1"/>
  <c r="J1091" i="1"/>
  <c r="N1093" i="1"/>
  <c r="J1122" i="1"/>
  <c r="J1079" i="1"/>
  <c r="J1086" i="1"/>
  <c r="J1102" i="1"/>
  <c r="G1538" i="1" s="1"/>
  <c r="J1538" i="1" s="1"/>
  <c r="J1539" i="1" s="1"/>
  <c r="D124" i="1"/>
  <c r="J113" i="1"/>
  <c r="D22" i="1"/>
  <c r="J21" i="1"/>
  <c r="J22" i="1" s="1"/>
  <c r="K20" i="1" s="1"/>
  <c r="Q20" i="1" s="1"/>
  <c r="K1536" i="1" l="1"/>
  <c r="Q1536" i="1" s="1"/>
  <c r="K1104" i="1"/>
  <c r="Q1104" i="1" s="1"/>
  <c r="K1120" i="1"/>
  <c r="K1081" i="1"/>
  <c r="K905" i="1"/>
  <c r="Q905" i="1" s="1"/>
  <c r="K1064" i="1"/>
  <c r="Q1064" i="1" s="1"/>
  <c r="K1097" i="1"/>
  <c r="Q1097" i="1" s="1"/>
  <c r="K1077" i="1"/>
  <c r="Q1077" i="1" s="1"/>
  <c r="K1088" i="1"/>
  <c r="J124" i="1"/>
  <c r="N20" i="1"/>
  <c r="N1536" i="1" l="1"/>
  <c r="N1097" i="1"/>
  <c r="N1104" i="1"/>
  <c r="N1088" i="1"/>
  <c r="Q1088" i="1"/>
  <c r="N1077" i="1"/>
  <c r="N1064" i="1"/>
  <c r="N1081" i="1"/>
  <c r="Q1081" i="1"/>
  <c r="N905" i="1"/>
  <c r="N1120" i="1"/>
  <c r="Q1120" i="1"/>
  <c r="K112" i="1"/>
  <c r="Q112" i="1" s="1"/>
  <c r="Q1062" i="1" l="1"/>
  <c r="N112" i="1"/>
  <c r="N1062" i="1"/>
  <c r="C33" i="8" s="1"/>
  <c r="J33" i="8" s="1"/>
  <c r="I33" i="8" l="1"/>
  <c r="C19" i="11"/>
  <c r="D2540" i="1"/>
  <c r="J2539" i="1"/>
  <c r="J2538" i="1"/>
  <c r="D2519" i="1"/>
  <c r="J2512" i="1"/>
  <c r="J2519" i="1" s="1"/>
  <c r="K2511" i="1" s="1"/>
  <c r="Q2511" i="1" s="1"/>
  <c r="D2509" i="1"/>
  <c r="J2508" i="1"/>
  <c r="J2509" i="1" s="1"/>
  <c r="K2507" i="1" s="1"/>
  <c r="Q2507" i="1" s="1"/>
  <c r="D2505" i="1"/>
  <c r="J2501" i="1"/>
  <c r="D2436" i="1"/>
  <c r="J2435" i="1"/>
  <c r="J2434" i="1"/>
  <c r="D2431" i="1"/>
  <c r="J2430" i="1"/>
  <c r="J2429" i="1"/>
  <c r="D2426" i="1"/>
  <c r="J2425" i="1"/>
  <c r="J2424" i="1"/>
  <c r="D2421" i="1"/>
  <c r="J2420" i="1"/>
  <c r="J2419" i="1"/>
  <c r="D2416" i="1"/>
  <c r="J2415" i="1"/>
  <c r="J2414" i="1"/>
  <c r="D2411" i="1"/>
  <c r="J2410" i="1"/>
  <c r="J2409" i="1"/>
  <c r="D2406" i="1"/>
  <c r="J2405" i="1"/>
  <c r="J2404" i="1"/>
  <c r="D2400" i="1"/>
  <c r="J2399" i="1"/>
  <c r="J2400" i="1" s="1"/>
  <c r="K2398" i="1" s="1"/>
  <c r="Q2398" i="1" s="1"/>
  <c r="D2396" i="1"/>
  <c r="J2395" i="1"/>
  <c r="J2396" i="1" s="1"/>
  <c r="K2394" i="1" s="1"/>
  <c r="Q2394" i="1" s="1"/>
  <c r="D2391" i="1"/>
  <c r="J2390" i="1"/>
  <c r="J2391" i="1" s="1"/>
  <c r="K2389" i="1" s="1"/>
  <c r="Q2389" i="1" s="1"/>
  <c r="D2387" i="1"/>
  <c r="J2386" i="1"/>
  <c r="J2385" i="1"/>
  <c r="D2381" i="1"/>
  <c r="D2359" i="1"/>
  <c r="J2355" i="1"/>
  <c r="D2352" i="1"/>
  <c r="J2351" i="1"/>
  <c r="J2350" i="1"/>
  <c r="D2346" i="1"/>
  <c r="D2342" i="1"/>
  <c r="J2341" i="1"/>
  <c r="J2340" i="1"/>
  <c r="D2319" i="1"/>
  <c r="J2318" i="1"/>
  <c r="J2319" i="1" s="1"/>
  <c r="K2317" i="1" s="1"/>
  <c r="Q2317" i="1" s="1"/>
  <c r="D2315" i="1"/>
  <c r="J2314" i="1"/>
  <c r="J2315" i="1" s="1"/>
  <c r="K2313" i="1" s="1"/>
  <c r="Q2313" i="1" s="1"/>
  <c r="D2311" i="1"/>
  <c r="J2310" i="1"/>
  <c r="J2309" i="1"/>
  <c r="J2308" i="1"/>
  <c r="J2307" i="1"/>
  <c r="J2305" i="1"/>
  <c r="J2304" i="1"/>
  <c r="J2303" i="1"/>
  <c r="D2299" i="1"/>
  <c r="J2298" i="1"/>
  <c r="J2299" i="1" s="1"/>
  <c r="K2297" i="1" s="1"/>
  <c r="Q2297" i="1" s="1"/>
  <c r="D2295" i="1"/>
  <c r="D2263" i="1"/>
  <c r="J2262" i="1"/>
  <c r="J2261" i="1"/>
  <c r="J2260" i="1"/>
  <c r="J2259" i="1"/>
  <c r="J2257" i="1"/>
  <c r="J2256" i="1"/>
  <c r="J2255" i="1"/>
  <c r="J2254" i="1"/>
  <c r="D2250" i="1"/>
  <c r="J2249" i="1"/>
  <c r="J2248" i="1"/>
  <c r="J2247" i="1"/>
  <c r="J2246" i="1"/>
  <c r="D2243" i="1"/>
  <c r="J2242" i="1"/>
  <c r="J2241" i="1"/>
  <c r="D2238" i="1"/>
  <c r="J2237" i="1"/>
  <c r="J2236" i="1"/>
  <c r="J2235" i="1"/>
  <c r="J2234" i="1"/>
  <c r="J2232" i="1"/>
  <c r="J2231" i="1"/>
  <c r="J2230" i="1"/>
  <c r="D2226" i="1"/>
  <c r="J2225" i="1"/>
  <c r="J2224" i="1"/>
  <c r="J2223" i="1"/>
  <c r="J2222" i="1"/>
  <c r="J2221" i="1"/>
  <c r="J2220" i="1"/>
  <c r="J2218" i="1"/>
  <c r="J2217" i="1"/>
  <c r="J2216" i="1"/>
  <c r="J2215" i="1"/>
  <c r="D2186" i="1"/>
  <c r="J2186" i="1"/>
  <c r="K2184" i="1" s="1"/>
  <c r="Q2184" i="1" s="1"/>
  <c r="D2182" i="1"/>
  <c r="J2181" i="1"/>
  <c r="J2182" i="1" s="1"/>
  <c r="K2180" i="1" s="1"/>
  <c r="Q2180" i="1" s="1"/>
  <c r="D2178" i="1"/>
  <c r="J2177" i="1"/>
  <c r="D2174" i="1"/>
  <c r="J2135" i="1"/>
  <c r="D1604" i="1"/>
  <c r="D1548" i="1"/>
  <c r="D1534" i="1"/>
  <c r="J1476" i="1"/>
  <c r="D1472" i="1"/>
  <c r="D1444" i="1"/>
  <c r="J1404" i="1"/>
  <c r="D1129" i="1"/>
  <c r="J1127" i="1"/>
  <c r="J1129" i="1" s="1"/>
  <c r="D1060" i="1"/>
  <c r="J1059" i="1"/>
  <c r="J1060" i="1" s="1"/>
  <c r="K1058" i="1" s="1"/>
  <c r="Q1058" i="1" s="1"/>
  <c r="D1056" i="1"/>
  <c r="J1051" i="1"/>
  <c r="D1048" i="1"/>
  <c r="J1046" i="1"/>
  <c r="D1030" i="1"/>
  <c r="D1023" i="1"/>
  <c r="G1021" i="1"/>
  <c r="J1021" i="1" s="1"/>
  <c r="G1020" i="1"/>
  <c r="J1020" i="1" s="1"/>
  <c r="G1019" i="1"/>
  <c r="J1019" i="1" s="1"/>
  <c r="G1018" i="1"/>
  <c r="J1018" i="1" s="1"/>
  <c r="G1017" i="1"/>
  <c r="J1017" i="1" s="1"/>
  <c r="G1016" i="1"/>
  <c r="J1016" i="1" s="1"/>
  <c r="G1015" i="1"/>
  <c r="J1015" i="1" s="1"/>
  <c r="G1014" i="1"/>
  <c r="J1014" i="1" s="1"/>
  <c r="D1011" i="1"/>
  <c r="D1010" i="1"/>
  <c r="D1007" i="1"/>
  <c r="D1003" i="1"/>
  <c r="J995" i="1"/>
  <c r="D991" i="1"/>
  <c r="D987" i="1"/>
  <c r="J986" i="1"/>
  <c r="J987" i="1" s="1"/>
  <c r="D982" i="1"/>
  <c r="J956" i="1"/>
  <c r="D953" i="1"/>
  <c r="D947" i="1"/>
  <c r="J946" i="1"/>
  <c r="J945" i="1"/>
  <c r="D190" i="1"/>
  <c r="J184" i="1"/>
  <c r="D719" i="1"/>
  <c r="J712" i="1"/>
  <c r="J709" i="1"/>
  <c r="J677" i="1"/>
  <c r="J668" i="1"/>
  <c r="D665" i="1"/>
  <c r="J659" i="1"/>
  <c r="D656" i="1"/>
  <c r="J655" i="1"/>
  <c r="J654" i="1"/>
  <c r="J653" i="1"/>
  <c r="J652" i="1"/>
  <c r="J651" i="1"/>
  <c r="J650" i="1"/>
  <c r="J649" i="1"/>
  <c r="J648" i="1"/>
  <c r="D645" i="1"/>
  <c r="J629" i="1"/>
  <c r="D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D608" i="1"/>
  <c r="J606" i="1"/>
  <c r="J597" i="1"/>
  <c r="J587" i="1"/>
  <c r="D583" i="1"/>
  <c r="J576" i="1"/>
  <c r="J573" i="1"/>
  <c r="D569" i="1"/>
  <c r="J553" i="1"/>
  <c r="J544" i="1"/>
  <c r="J529" i="1"/>
  <c r="D526" i="1"/>
  <c r="D518" i="1"/>
  <c r="D511" i="1"/>
  <c r="J499" i="1"/>
  <c r="D496" i="1"/>
  <c r="J471" i="1"/>
  <c r="J419" i="1"/>
  <c r="J410" i="1"/>
  <c r="J1023" i="1" l="1"/>
  <c r="M33" i="8"/>
  <c r="K985" i="1"/>
  <c r="Q985" i="1" s="1"/>
  <c r="F990" i="1"/>
  <c r="J990" i="1" s="1"/>
  <c r="J991" i="1" s="1"/>
  <c r="K989" i="1" s="1"/>
  <c r="Q989" i="1" s="1"/>
  <c r="J511" i="1"/>
  <c r="J2174" i="1"/>
  <c r="J583" i="1"/>
  <c r="J1444" i="1"/>
  <c r="J1056" i="1"/>
  <c r="K1050" i="1" s="1"/>
  <c r="Q1050" i="1" s="1"/>
  <c r="N2511" i="1"/>
  <c r="J2540" i="1"/>
  <c r="N2297" i="1"/>
  <c r="N2394" i="1"/>
  <c r="N2180" i="1"/>
  <c r="J2411" i="1"/>
  <c r="K2408" i="1" s="1"/>
  <c r="Q2408" i="1" s="1"/>
  <c r="J2421" i="1"/>
  <c r="J2426" i="1"/>
  <c r="J2436" i="1"/>
  <c r="N2507" i="1"/>
  <c r="J2431" i="1"/>
  <c r="J2505" i="1"/>
  <c r="N2317" i="1"/>
  <c r="J2342" i="1"/>
  <c r="N2389" i="1"/>
  <c r="J2406" i="1"/>
  <c r="J2178" i="1"/>
  <c r="J2416" i="1"/>
  <c r="N2184" i="1"/>
  <c r="J2226" i="1"/>
  <c r="J2243" i="1"/>
  <c r="J2263" i="1"/>
  <c r="N2313" i="1"/>
  <c r="J2352" i="1"/>
  <c r="J1472" i="1"/>
  <c r="J2311" i="1"/>
  <c r="N2398" i="1"/>
  <c r="J2238" i="1"/>
  <c r="J2250" i="1"/>
  <c r="J2359" i="1"/>
  <c r="J982" i="1"/>
  <c r="K955" i="1" s="1"/>
  <c r="J947" i="1"/>
  <c r="J1534" i="1"/>
  <c r="J1048" i="1"/>
  <c r="N1058" i="1"/>
  <c r="J1003" i="1"/>
  <c r="J626" i="1"/>
  <c r="J665" i="1"/>
  <c r="J569" i="1"/>
  <c r="J645" i="1"/>
  <c r="J719" i="1"/>
  <c r="F1551" i="1" s="1"/>
  <c r="J1551" i="1" s="1"/>
  <c r="J1552" i="1" s="1"/>
  <c r="J190" i="1"/>
  <c r="K183" i="1" s="1"/>
  <c r="Q183" i="1" s="1"/>
  <c r="J496" i="1"/>
  <c r="K408" i="1" s="1"/>
  <c r="J608" i="1"/>
  <c r="J656" i="1"/>
  <c r="N985" i="1" l="1"/>
  <c r="N989" i="1"/>
  <c r="K1013" i="1"/>
  <c r="Q1013" i="1" s="1"/>
  <c r="G1041" i="1"/>
  <c r="F2326" i="1"/>
  <c r="J2326" i="1" s="1"/>
  <c r="J2327" i="1" s="1"/>
  <c r="K2325" i="1" s="1"/>
  <c r="K1550" i="1"/>
  <c r="Q1550" i="1" s="1"/>
  <c r="K1554" i="1"/>
  <c r="Q408" i="1"/>
  <c r="N408" i="1"/>
  <c r="N2408" i="1"/>
  <c r="N1050" i="1"/>
  <c r="K528" i="1"/>
  <c r="K2133" i="1"/>
  <c r="K2213" i="1"/>
  <c r="K2403" i="1"/>
  <c r="K667" i="1"/>
  <c r="K994" i="1"/>
  <c r="K1474" i="1"/>
  <c r="K2228" i="1"/>
  <c r="K2500" i="1"/>
  <c r="K2423" i="1"/>
  <c r="K585" i="1"/>
  <c r="K628" i="1"/>
  <c r="K658" i="1"/>
  <c r="K943" i="1"/>
  <c r="K2301" i="1"/>
  <c r="K1446" i="1"/>
  <c r="F2294" i="1"/>
  <c r="J2294" i="1" s="1"/>
  <c r="K2252" i="1"/>
  <c r="K2413" i="1"/>
  <c r="K2428" i="1"/>
  <c r="K2418" i="1"/>
  <c r="F2293" i="1"/>
  <c r="J2293" i="1" s="1"/>
  <c r="K2245" i="1"/>
  <c r="Q2245" i="1" s="1"/>
  <c r="K2433" i="1"/>
  <c r="K2537" i="1"/>
  <c r="K647" i="1"/>
  <c r="K498" i="1"/>
  <c r="Q984" i="1"/>
  <c r="K571" i="1"/>
  <c r="Q571" i="1" s="1"/>
  <c r="K610" i="1"/>
  <c r="Q610" i="1" s="1"/>
  <c r="K1045" i="1"/>
  <c r="Q1045" i="1" s="1"/>
  <c r="K1126" i="1"/>
  <c r="Q1126" i="1" s="1"/>
  <c r="G2380" i="1"/>
  <c r="J2380" i="1" s="1"/>
  <c r="J2381" i="1" s="1"/>
  <c r="K2354" i="1"/>
  <c r="Q2354" i="1" s="1"/>
  <c r="K2349" i="1"/>
  <c r="Q2349" i="1" s="1"/>
  <c r="K2240" i="1"/>
  <c r="Q2240" i="1" s="1"/>
  <c r="K2176" i="1"/>
  <c r="K2339" i="1"/>
  <c r="Q2339" i="1" s="1"/>
  <c r="K1402" i="1"/>
  <c r="Q1402" i="1" s="1"/>
  <c r="G2384" i="1"/>
  <c r="J2384" i="1" s="1"/>
  <c r="J2387" i="1" s="1"/>
  <c r="G951" i="1"/>
  <c r="J951" i="1" s="1"/>
  <c r="J953" i="1" s="1"/>
  <c r="G2345" i="1"/>
  <c r="J2345" i="1" s="1"/>
  <c r="J2346" i="1" s="1"/>
  <c r="G1006" i="1"/>
  <c r="J1006" i="1" s="1"/>
  <c r="J1007" i="1" s="1"/>
  <c r="G1028" i="1"/>
  <c r="J1028" i="1" s="1"/>
  <c r="N183" i="1"/>
  <c r="G517" i="1"/>
  <c r="J517" i="1" s="1"/>
  <c r="G515" i="1"/>
  <c r="J515" i="1" s="1"/>
  <c r="G523" i="1"/>
  <c r="J523" i="1" s="1"/>
  <c r="G522" i="1"/>
  <c r="J522" i="1" s="1"/>
  <c r="N984" i="1" l="1"/>
  <c r="N1013" i="1"/>
  <c r="N2325" i="1"/>
  <c r="Q2325" i="1"/>
  <c r="N1550" i="1"/>
  <c r="Q2176" i="1"/>
  <c r="N2176" i="1"/>
  <c r="N2245" i="1"/>
  <c r="J2295" i="1"/>
  <c r="K2292" i="1" s="1"/>
  <c r="Q2292" i="1" s="1"/>
  <c r="N2301" i="1"/>
  <c r="Q2301" i="1"/>
  <c r="N628" i="1"/>
  <c r="Q628" i="1"/>
  <c r="N667" i="1"/>
  <c r="Q667" i="1"/>
  <c r="N2433" i="1"/>
  <c r="Q2433" i="1"/>
  <c r="N2418" i="1"/>
  <c r="Q2418" i="1"/>
  <c r="N943" i="1"/>
  <c r="Q943" i="1"/>
  <c r="N2423" i="1"/>
  <c r="Q2423" i="1"/>
  <c r="N1554" i="1"/>
  <c r="Q1554" i="1"/>
  <c r="N1474" i="1"/>
  <c r="Q1474" i="1"/>
  <c r="N2213" i="1"/>
  <c r="Q2213" i="1"/>
  <c r="N2339" i="1"/>
  <c r="N2240" i="1"/>
  <c r="N1045" i="1"/>
  <c r="N571" i="1"/>
  <c r="N498" i="1"/>
  <c r="Q498" i="1"/>
  <c r="N2428" i="1"/>
  <c r="Q2428" i="1"/>
  <c r="N1446" i="1"/>
  <c r="Q1446" i="1"/>
  <c r="N658" i="1"/>
  <c r="Q658" i="1"/>
  <c r="N2500" i="1"/>
  <c r="Q2500" i="1"/>
  <c r="N994" i="1"/>
  <c r="Q994" i="1"/>
  <c r="N2133" i="1"/>
  <c r="Q2133" i="1"/>
  <c r="N647" i="1"/>
  <c r="Q647" i="1"/>
  <c r="N2413" i="1"/>
  <c r="Q2413" i="1"/>
  <c r="N2228" i="1"/>
  <c r="Q2228" i="1"/>
  <c r="N528" i="1"/>
  <c r="Q528" i="1"/>
  <c r="N2354" i="1"/>
  <c r="N1402" i="1"/>
  <c r="N2349" i="1"/>
  <c r="N1126" i="1"/>
  <c r="N610" i="1"/>
  <c r="N2537" i="1"/>
  <c r="Q2537" i="1"/>
  <c r="N2252" i="1"/>
  <c r="Q2252" i="1"/>
  <c r="N585" i="1"/>
  <c r="Q585" i="1"/>
  <c r="N2403" i="1"/>
  <c r="Q2403" i="1"/>
  <c r="K949" i="1"/>
  <c r="K2383" i="1"/>
  <c r="K2379" i="1"/>
  <c r="K1005" i="1"/>
  <c r="K2344" i="1"/>
  <c r="G1010" i="1"/>
  <c r="J1010" i="1" s="1"/>
  <c r="J1011" i="1" s="1"/>
  <c r="G1034" i="1" s="1"/>
  <c r="J1034" i="1" s="1"/>
  <c r="J1037" i="1" s="1"/>
  <c r="G525" i="1"/>
  <c r="J518" i="1"/>
  <c r="J525" i="1" l="1"/>
  <c r="J526" i="1" s="1"/>
  <c r="K520" i="1" s="1"/>
  <c r="Q2402" i="1"/>
  <c r="N2402" i="1"/>
  <c r="N949" i="1"/>
  <c r="Q949" i="1"/>
  <c r="N2379" i="1"/>
  <c r="Q2379" i="1"/>
  <c r="N2292" i="1"/>
  <c r="N2344" i="1"/>
  <c r="Q2344" i="1"/>
  <c r="N1005" i="1"/>
  <c r="Q1005" i="1"/>
  <c r="N2383" i="1"/>
  <c r="Q2383" i="1"/>
  <c r="Q1044" i="1"/>
  <c r="N1044" i="1"/>
  <c r="G1027" i="1"/>
  <c r="J1027" i="1" s="1"/>
  <c r="K1009" i="1"/>
  <c r="K513" i="1"/>
  <c r="J1030" i="1" l="1"/>
  <c r="K1025" i="1" s="1"/>
  <c r="Q1025" i="1" s="1"/>
  <c r="K1032" i="1"/>
  <c r="N1032" i="1" s="1"/>
  <c r="J1041" i="1"/>
  <c r="J1042" i="1" s="1"/>
  <c r="K1039" i="1" s="1"/>
  <c r="Q2337" i="1"/>
  <c r="Q2131" i="1" s="1"/>
  <c r="N2337" i="1"/>
  <c r="N513" i="1"/>
  <c r="Q513" i="1"/>
  <c r="N520" i="1"/>
  <c r="N406" i="1" s="1"/>
  <c r="Q520" i="1"/>
  <c r="N1009" i="1"/>
  <c r="Q1009" i="1"/>
  <c r="I150" i="1"/>
  <c r="J150" i="1" s="1"/>
  <c r="J304" i="1"/>
  <c r="D159" i="1"/>
  <c r="J134" i="1"/>
  <c r="J1864" i="1"/>
  <c r="J1922" i="1"/>
  <c r="J1933" i="1"/>
  <c r="J1688" i="1"/>
  <c r="J1951" i="1"/>
  <c r="D1708" i="1"/>
  <c r="J1707" i="1"/>
  <c r="J1708" i="1" s="1"/>
  <c r="K1706" i="1" s="1"/>
  <c r="Q1706" i="1" s="1"/>
  <c r="J1797" i="1"/>
  <c r="J1765" i="1"/>
  <c r="J1766" i="1" s="1"/>
  <c r="K1764" i="1" s="1"/>
  <c r="Q1764" i="1" s="1"/>
  <c r="D1766" i="1"/>
  <c r="J1761" i="1"/>
  <c r="J1760" i="1"/>
  <c r="J1759" i="1"/>
  <c r="J1758" i="1"/>
  <c r="J1757" i="1"/>
  <c r="J1756" i="1"/>
  <c r="D1925" i="1"/>
  <c r="C88" i="24"/>
  <c r="D32" i="23"/>
  <c r="C32" i="23"/>
  <c r="B32" i="23"/>
  <c r="A32" i="23"/>
  <c r="G91" i="24"/>
  <c r="G90" i="24"/>
  <c r="G89" i="24"/>
  <c r="D1916" i="1"/>
  <c r="C75" i="24"/>
  <c r="G76" i="24"/>
  <c r="J1868" i="1"/>
  <c r="J1869" i="1" s="1"/>
  <c r="K1867" i="1" s="1"/>
  <c r="Q1867" i="1" s="1"/>
  <c r="J1863" i="1"/>
  <c r="D2129" i="1"/>
  <c r="J2128" i="1"/>
  <c r="J2127" i="1"/>
  <c r="G2089" i="1"/>
  <c r="J2089" i="1" s="1"/>
  <c r="D2124" i="1"/>
  <c r="J2123" i="1"/>
  <c r="J1547" i="1"/>
  <c r="G78" i="24"/>
  <c r="G77" i="24"/>
  <c r="G48" i="24"/>
  <c r="Q406" i="1" l="1"/>
  <c r="Q1032" i="1"/>
  <c r="N1039" i="1"/>
  <c r="Q1039" i="1"/>
  <c r="N2131" i="1"/>
  <c r="C42" i="8" s="1"/>
  <c r="K42" i="8" s="1"/>
  <c r="J1689" i="1"/>
  <c r="K1685" i="1" s="1"/>
  <c r="E30" i="23"/>
  <c r="C24" i="8"/>
  <c r="H24" i="8" s="1"/>
  <c r="N1025" i="1"/>
  <c r="J158" i="1"/>
  <c r="J1865" i="1"/>
  <c r="K1862" i="1" s="1"/>
  <c r="Q1862" i="1" s="1"/>
  <c r="N1706" i="1"/>
  <c r="N1764" i="1"/>
  <c r="J2129" i="1"/>
  <c r="J2124" i="1"/>
  <c r="F24" i="8" l="1"/>
  <c r="G24" i="8"/>
  <c r="J42" i="8"/>
  <c r="G88" i="24"/>
  <c r="G92" i="24" s="1"/>
  <c r="O1925" i="1" s="1"/>
  <c r="P1925" i="1" s="1"/>
  <c r="E88" i="24"/>
  <c r="Q993" i="1"/>
  <c r="N993" i="1"/>
  <c r="C22" i="11"/>
  <c r="Q1685" i="1"/>
  <c r="N1685" i="1"/>
  <c r="C16" i="11"/>
  <c r="G83" i="25"/>
  <c r="G87" i="25" s="1"/>
  <c r="E83" i="25"/>
  <c r="K2126" i="1"/>
  <c r="K2122" i="1"/>
  <c r="D2100" i="1"/>
  <c r="J2099" i="1"/>
  <c r="J2100" i="1" s="1"/>
  <c r="K2098" i="1" s="1"/>
  <c r="Q2098" i="1" s="1"/>
  <c r="G2088" i="1"/>
  <c r="D2112" i="1"/>
  <c r="J2111" i="1"/>
  <c r="J2112" i="1" s="1"/>
  <c r="K2110" i="1" s="1"/>
  <c r="Q2110" i="1" s="1"/>
  <c r="J1796" i="1"/>
  <c r="J1693" i="1"/>
  <c r="G33" i="24"/>
  <c r="G47" i="24"/>
  <c r="B4" i="24"/>
  <c r="D41" i="23"/>
  <c r="C41" i="23"/>
  <c r="B41" i="23"/>
  <c r="A41" i="23"/>
  <c r="D23" i="23"/>
  <c r="C23" i="23"/>
  <c r="B23" i="23"/>
  <c r="A23" i="23"/>
  <c r="G84" i="24" l="1"/>
  <c r="M42" i="8"/>
  <c r="M24" i="8"/>
  <c r="L1925" i="1"/>
  <c r="M1925" i="1" s="1"/>
  <c r="G79" i="25"/>
  <c r="N2126" i="1"/>
  <c r="Q2126" i="1"/>
  <c r="N2122" i="1"/>
  <c r="Q2122" i="1"/>
  <c r="E21" i="23"/>
  <c r="E70" i="25" s="1"/>
  <c r="G70" i="25" s="1"/>
  <c r="G74" i="25" s="1"/>
  <c r="E39" i="23"/>
  <c r="G44" i="24"/>
  <c r="O901" i="1" s="1"/>
  <c r="N2098" i="1"/>
  <c r="N2110" i="1"/>
  <c r="G49" i="24"/>
  <c r="L2521" i="1" l="1"/>
  <c r="M2521" i="1" s="1"/>
  <c r="N2521" i="1" s="1"/>
  <c r="O2521" i="1"/>
  <c r="P2521" i="1" s="1"/>
  <c r="Q2521" i="1" s="1"/>
  <c r="P2525" i="1"/>
  <c r="Q2525" i="1" s="1"/>
  <c r="M2525" i="1"/>
  <c r="N2525" i="1" s="1"/>
  <c r="M955" i="1"/>
  <c r="P955" i="1"/>
  <c r="Q955" i="1" s="1"/>
  <c r="M2118" i="1"/>
  <c r="P2118" i="1"/>
  <c r="L1916" i="1"/>
  <c r="P901" i="1"/>
  <c r="G66" i="25"/>
  <c r="E75" i="24"/>
  <c r="G75" i="24" s="1"/>
  <c r="G79" i="24" s="1"/>
  <c r="O1916" i="1" s="1"/>
  <c r="G29" i="24"/>
  <c r="Q2498" i="1" l="1"/>
  <c r="P1962" i="1"/>
  <c r="N2498" i="1"/>
  <c r="C48" i="8" s="1"/>
  <c r="K48" i="8" s="1"/>
  <c r="M1916" i="1"/>
  <c r="P1916" i="1"/>
  <c r="M1962" i="1"/>
  <c r="G71" i="24"/>
  <c r="N9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72" i="1"/>
  <c r="J1873" i="1" s="1"/>
  <c r="K1871" i="1" s="1"/>
  <c r="Q1871" i="1" s="1"/>
  <c r="D1873" i="1"/>
  <c r="XFC1873" i="1" s="1"/>
  <c r="J165" i="1"/>
  <c r="D309" i="1"/>
  <c r="J308" i="1"/>
  <c r="J309" i="1" s="1"/>
  <c r="J302" i="1"/>
  <c r="J303" i="1"/>
  <c r="I48" i="8" l="1"/>
  <c r="K307" i="1"/>
  <c r="Q307" i="1" s="1"/>
  <c r="F315" i="1"/>
  <c r="J315" i="1" s="1"/>
  <c r="C24" i="11"/>
  <c r="F24" i="11" s="1"/>
  <c r="N941" i="1"/>
  <c r="C30" i="8" s="1"/>
  <c r="J30" i="8" s="1"/>
  <c r="Q941" i="1"/>
  <c r="J238" i="1"/>
  <c r="J239" i="1" s="1"/>
  <c r="K236" i="1" s="1"/>
  <c r="J181" i="1"/>
  <c r="N1871" i="1"/>
  <c r="D1719" i="1"/>
  <c r="D2496" i="1"/>
  <c r="J2495" i="1"/>
  <c r="J2494" i="1"/>
  <c r="J2493" i="1"/>
  <c r="D2490" i="1"/>
  <c r="J2489" i="1"/>
  <c r="J2490" i="1" s="1"/>
  <c r="K2488" i="1" s="1"/>
  <c r="Q2488" i="1" s="1"/>
  <c r="M48" i="8" l="1"/>
  <c r="E30" i="8"/>
  <c r="K163" i="1"/>
  <c r="Q163" i="1" s="1"/>
  <c r="G157" i="1"/>
  <c r="J157" i="1" s="1"/>
  <c r="N307" i="1"/>
  <c r="N236" i="1"/>
  <c r="Q236" i="1"/>
  <c r="K192" i="1"/>
  <c r="Q192" i="1" s="1"/>
  <c r="C18" i="11"/>
  <c r="J2496" i="1"/>
  <c r="N2488" i="1"/>
  <c r="M30" i="8" l="1"/>
  <c r="K2492" i="1"/>
  <c r="J902" i="1"/>
  <c r="J903" i="1" s="1"/>
  <c r="K901" i="1" s="1"/>
  <c r="Q901" i="1" s="1"/>
  <c r="D903" i="1"/>
  <c r="N2492" i="1" l="1"/>
  <c r="Q2492" i="1"/>
  <c r="D2108" i="1"/>
  <c r="J2107" i="1"/>
  <c r="J2108" i="1" s="1"/>
  <c r="K2106" i="1" s="1"/>
  <c r="Q2106" i="1" s="1"/>
  <c r="J2021" i="1"/>
  <c r="D1977" i="1"/>
  <c r="J1976" i="1"/>
  <c r="D1988" i="1"/>
  <c r="J1980" i="1"/>
  <c r="J2003" i="1"/>
  <c r="D2000" i="1"/>
  <c r="J1997" i="1"/>
  <c r="J1993" i="1"/>
  <c r="J1703" i="1"/>
  <c r="J1965" i="1"/>
  <c r="J1966" i="1"/>
  <c r="J1967" i="1"/>
  <c r="J1968" i="1"/>
  <c r="D1969" i="1"/>
  <c r="J1964" i="1"/>
  <c r="J1992" i="1"/>
  <c r="J1959" i="1"/>
  <c r="J1958" i="1"/>
  <c r="J1957" i="1"/>
  <c r="D1960" i="1"/>
  <c r="J1946" i="1"/>
  <c r="J1947" i="1"/>
  <c r="J1948" i="1"/>
  <c r="J1949" i="1"/>
  <c r="J1950" i="1"/>
  <c r="J1945" i="1"/>
  <c r="D1952" i="1"/>
  <c r="D1941" i="1"/>
  <c r="J1940" i="1"/>
  <c r="J1939" i="1"/>
  <c r="J1938" i="1"/>
  <c r="J1932" i="1"/>
  <c r="J1931" i="1"/>
  <c r="J1930" i="1"/>
  <c r="J1929" i="1"/>
  <c r="J1927" i="1"/>
  <c r="D1934" i="1"/>
  <c r="D1923" i="1"/>
  <c r="J1921" i="1"/>
  <c r="J1920" i="1"/>
  <c r="J1919" i="1"/>
  <c r="J1918" i="1"/>
  <c r="J1913" i="1"/>
  <c r="J1912" i="1"/>
  <c r="J1911" i="1"/>
  <c r="J1909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59" i="1"/>
  <c r="D1860" i="1"/>
  <c r="J1701" i="1"/>
  <c r="D328" i="1"/>
  <c r="J319" i="1"/>
  <c r="J1904" i="1" l="1"/>
  <c r="J1695" i="1"/>
  <c r="K1691" i="1" s="1"/>
  <c r="Q1691" i="1" s="1"/>
  <c r="J1988" i="1"/>
  <c r="K1979" i="1" s="1"/>
  <c r="Q1979" i="1" s="1"/>
  <c r="J328" i="1"/>
  <c r="K318" i="1" s="1"/>
  <c r="Q318" i="1" s="1"/>
  <c r="J1923" i="1"/>
  <c r="K1916" i="1" s="1"/>
  <c r="Q1916" i="1" s="1"/>
  <c r="J1952" i="1"/>
  <c r="K1943" i="1" s="1"/>
  <c r="Q1943" i="1" s="1"/>
  <c r="J2000" i="1"/>
  <c r="K1996" i="1" s="1"/>
  <c r="Q1996" i="1" s="1"/>
  <c r="J1934" i="1"/>
  <c r="J2017" i="1"/>
  <c r="K2002" i="1" s="1"/>
  <c r="Q2002" i="1" s="1"/>
  <c r="J1977" i="1"/>
  <c r="K1975" i="1" s="1"/>
  <c r="Q1975" i="1" s="1"/>
  <c r="J1960" i="1"/>
  <c r="K1954" i="1" s="1"/>
  <c r="Q1954" i="1" s="1"/>
  <c r="J1969" i="1"/>
  <c r="K1962" i="1" s="1"/>
  <c r="Q1962" i="1" s="1"/>
  <c r="J1941" i="1"/>
  <c r="K1936" i="1" s="1"/>
  <c r="Q1936" i="1" s="1"/>
  <c r="J1914" i="1"/>
  <c r="K1906" i="1" s="1"/>
  <c r="Q1906" i="1" s="1"/>
  <c r="K1875" i="1"/>
  <c r="Q1875" i="1" s="1"/>
  <c r="J1860" i="1"/>
  <c r="K1857" i="1" s="1"/>
  <c r="Q1857" i="1" s="1"/>
  <c r="K1925" i="1" l="1"/>
  <c r="Q1925" i="1" s="1"/>
  <c r="J1828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D1704" i="1"/>
  <c r="J1702" i="1"/>
  <c r="J1699" i="1"/>
  <c r="D1799" i="1"/>
  <c r="J1795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99" i="1" l="1"/>
  <c r="K1768" i="1" s="1"/>
  <c r="Q1768" i="1" s="1"/>
  <c r="J1855" i="1"/>
  <c r="K1801" i="1" s="1"/>
  <c r="Q1801" i="1" s="1"/>
  <c r="J1704" i="1"/>
  <c r="K1697" i="1" s="1"/>
  <c r="Q1697" i="1" s="1"/>
  <c r="J1718" i="1" l="1"/>
  <c r="J1717" i="1"/>
  <c r="D1713" i="1"/>
  <c r="J1712" i="1"/>
  <c r="J1754" i="1"/>
  <c r="J1753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680" i="1"/>
  <c r="J1681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16" i="1"/>
  <c r="J1683" i="1" l="1"/>
  <c r="J1762" i="1"/>
  <c r="K1721" i="1" s="1"/>
  <c r="Q1721" i="1" s="1"/>
  <c r="J1719" i="1"/>
  <c r="K1715" i="1" s="1"/>
  <c r="Q1715" i="1" s="1"/>
  <c r="J1713" i="1"/>
  <c r="K1710" i="1" s="1"/>
  <c r="Q1710" i="1" s="1"/>
  <c r="J799" i="1"/>
  <c r="D2486" i="1"/>
  <c r="J2485" i="1"/>
  <c r="J2484" i="1"/>
  <c r="J2483" i="1"/>
  <c r="J2482" i="1"/>
  <c r="J2481" i="1"/>
  <c r="J2480" i="1"/>
  <c r="J2479" i="1"/>
  <c r="J2478" i="1"/>
  <c r="J2477" i="1"/>
  <c r="J2476" i="1"/>
  <c r="J2475" i="1"/>
  <c r="J2474" i="1"/>
  <c r="J2473" i="1"/>
  <c r="J2472" i="1"/>
  <c r="J2471" i="1"/>
  <c r="J2470" i="1"/>
  <c r="J2469" i="1"/>
  <c r="J2468" i="1"/>
  <c r="J2467" i="1"/>
  <c r="J2466" i="1"/>
  <c r="J2465" i="1"/>
  <c r="J2464" i="1"/>
  <c r="J2463" i="1"/>
  <c r="J2462" i="1"/>
  <c r="J2461" i="1"/>
  <c r="J2460" i="1"/>
  <c r="J2459" i="1"/>
  <c r="J2458" i="1"/>
  <c r="J2457" i="1"/>
  <c r="J2456" i="1"/>
  <c r="J2455" i="1"/>
  <c r="J2454" i="1"/>
  <c r="J2453" i="1"/>
  <c r="J2452" i="1"/>
  <c r="J2451" i="1"/>
  <c r="J2450" i="1"/>
  <c r="J2449" i="1"/>
  <c r="J2448" i="1"/>
  <c r="J2447" i="1"/>
  <c r="J2486" i="1" l="1"/>
  <c r="K2446" i="1" s="1"/>
  <c r="Q2446" i="1" s="1"/>
  <c r="G896" i="1"/>
  <c r="J896" i="1" s="1"/>
  <c r="G895" i="1"/>
  <c r="J895" i="1" s="1"/>
  <c r="H881" i="1"/>
  <c r="J881" i="1" s="1"/>
  <c r="J866" i="1"/>
  <c r="J856" i="1"/>
  <c r="J817" i="1"/>
  <c r="D852" i="1"/>
  <c r="J759" i="1"/>
  <c r="J862" i="1" l="1"/>
  <c r="K854" i="1" s="1"/>
  <c r="Q854" i="1" s="1"/>
  <c r="J852" i="1"/>
  <c r="K803" i="1" s="1"/>
  <c r="Q803" i="1" s="1"/>
  <c r="J83" i="1"/>
  <c r="J82" i="1"/>
  <c r="J86" i="1"/>
  <c r="J85" i="1"/>
  <c r="D104" i="1" l="1"/>
  <c r="J96" i="1"/>
  <c r="J107" i="1"/>
  <c r="J81" i="1"/>
  <c r="CVC130" i="1"/>
  <c r="J104" i="1" l="1"/>
  <c r="K94" i="1" s="1"/>
  <c r="Q94" i="1" s="1"/>
  <c r="J80" i="1"/>
  <c r="J87" i="1"/>
  <c r="J88" i="1"/>
  <c r="J89" i="1"/>
  <c r="J90" i="1"/>
  <c r="J91" i="1"/>
  <c r="J92" i="1" l="1"/>
  <c r="K78" i="1" s="1"/>
  <c r="Q78" i="1" s="1"/>
  <c r="J35" i="1"/>
  <c r="J36" i="1"/>
  <c r="J39" i="1"/>
  <c r="J40" i="1"/>
  <c r="J41" i="1"/>
  <c r="D92" i="1" l="1"/>
  <c r="D42" i="1"/>
  <c r="J42" i="1"/>
  <c r="K33" i="1" s="1"/>
  <c r="Q33" i="1" s="1"/>
  <c r="D110" i="1"/>
  <c r="J110" i="1"/>
  <c r="K106" i="1" s="1"/>
  <c r="Q106" i="1" s="1"/>
  <c r="A6" i="8" l="1"/>
  <c r="A6" i="11"/>
  <c r="N901" i="1" l="1"/>
  <c r="D305" i="1"/>
  <c r="J301" i="1"/>
  <c r="J305" i="1" s="1"/>
  <c r="D206" i="1"/>
  <c r="D338" i="1"/>
  <c r="K300" i="1" l="1"/>
  <c r="Q300" i="1" s="1"/>
  <c r="F314" i="1"/>
  <c r="J314" i="1" s="1"/>
  <c r="J316" i="1" s="1"/>
  <c r="K312" i="1" s="1"/>
  <c r="N2106" i="1"/>
  <c r="N1979" i="1"/>
  <c r="N1975" i="1"/>
  <c r="N1962" i="1"/>
  <c r="N1996" i="1"/>
  <c r="N1943" i="1"/>
  <c r="N1954" i="1"/>
  <c r="N1925" i="1"/>
  <c r="N1936" i="1"/>
  <c r="N1857" i="1"/>
  <c r="N1916" i="1"/>
  <c r="N318" i="1"/>
  <c r="N1768" i="1"/>
  <c r="N1697" i="1"/>
  <c r="N1715" i="1"/>
  <c r="N2446" i="1"/>
  <c r="N1710" i="1"/>
  <c r="N803" i="1"/>
  <c r="N78" i="1"/>
  <c r="N94" i="1"/>
  <c r="N106" i="1"/>
  <c r="N33" i="1"/>
  <c r="J152" i="1"/>
  <c r="J331" i="1"/>
  <c r="K132" i="1" l="1"/>
  <c r="Q132" i="1" s="1"/>
  <c r="G156" i="1"/>
  <c r="J156" i="1" s="1"/>
  <c r="J159" i="1" s="1"/>
  <c r="K154" i="1" s="1"/>
  <c r="N312" i="1"/>
  <c r="Q312" i="1"/>
  <c r="Q32" i="1"/>
  <c r="N32" i="1"/>
  <c r="J338" i="1"/>
  <c r="K330" i="1" s="1"/>
  <c r="Q330" i="1" s="1"/>
  <c r="N154" i="1" l="1"/>
  <c r="Q154" i="1"/>
  <c r="D1904" i="1"/>
  <c r="J2088" i="1" l="1"/>
  <c r="D2090" i="1"/>
  <c r="G2033" i="1"/>
  <c r="J2090" i="1" l="1"/>
  <c r="K2087" i="1" s="1"/>
  <c r="Q2087" i="1" s="1"/>
  <c r="J2094" i="1"/>
  <c r="J2095" i="1"/>
  <c r="K1650" i="1" l="1"/>
  <c r="Q1650" i="1" s="1"/>
  <c r="D2120" i="1" l="1"/>
  <c r="J2119" i="1"/>
  <c r="J2120" i="1" s="1"/>
  <c r="K2118" i="1" s="1"/>
  <c r="Q2118" i="1" s="1"/>
  <c r="J1548" i="1" l="1"/>
  <c r="K1546" i="1" l="1"/>
  <c r="Q1546" i="1" s="1"/>
  <c r="Q1124" i="1" s="1"/>
  <c r="J899" i="1"/>
  <c r="K864" i="1" s="1"/>
  <c r="Q864" i="1" s="1"/>
  <c r="N1546" i="1" l="1"/>
  <c r="N1124" i="1" s="1"/>
  <c r="C36" i="8" l="1"/>
  <c r="K36" i="8" s="1"/>
  <c r="N300" i="1"/>
  <c r="N1875" i="1"/>
  <c r="N330" i="1"/>
  <c r="N2087" i="1"/>
  <c r="N2118" i="1"/>
  <c r="J36" i="8" l="1"/>
  <c r="M36" i="8" s="1"/>
  <c r="C20" i="11"/>
  <c r="Q241" i="1"/>
  <c r="N241" i="1"/>
  <c r="C21" i="8" s="1"/>
  <c r="G21" i="8" s="1"/>
  <c r="C15" i="11" l="1"/>
  <c r="F21" i="8"/>
  <c r="E21" i="8"/>
  <c r="D21" i="8"/>
  <c r="J2025" i="1"/>
  <c r="J1972" i="1"/>
  <c r="J1973" i="1" s="1"/>
  <c r="D1973" i="1"/>
  <c r="J1991" i="1"/>
  <c r="J1994" i="1" s="1"/>
  <c r="K1990" i="1" s="1"/>
  <c r="Q1990" i="1" s="1"/>
  <c r="D1994" i="1"/>
  <c r="N2002" i="1"/>
  <c r="D2017" i="1"/>
  <c r="D1914" i="1"/>
  <c r="D1855" i="1"/>
  <c r="M21" i="8" l="1"/>
  <c r="K1971" i="1"/>
  <c r="N1990" i="1"/>
  <c r="J1648" i="1"/>
  <c r="K1613" i="1" s="1"/>
  <c r="Q1613" i="1" s="1"/>
  <c r="N1906" i="1"/>
  <c r="D1683" i="1"/>
  <c r="D1762" i="1"/>
  <c r="D1695" i="1"/>
  <c r="N1971" i="1" l="1"/>
  <c r="Q1971" i="1"/>
  <c r="N1691" i="1"/>
  <c r="N1650" i="1"/>
  <c r="D181" i="1" l="1"/>
  <c r="J750" i="1" l="1"/>
  <c r="J801" i="1" s="1"/>
  <c r="K748" i="1" s="1"/>
  <c r="Q748" i="1" s="1"/>
  <c r="Q742" i="1" l="1"/>
  <c r="A4" i="11"/>
  <c r="A5" i="11"/>
  <c r="A7" i="11"/>
  <c r="A3" i="11"/>
  <c r="A7" i="8"/>
  <c r="A4" i="8"/>
  <c r="A5" i="8"/>
  <c r="A3" i="8"/>
  <c r="D2116" i="1" l="1"/>
  <c r="J2115" i="1"/>
  <c r="J2116" i="1" s="1"/>
  <c r="K2114" i="1" l="1"/>
  <c r="N2114" i="1" l="1"/>
  <c r="Q2114" i="1"/>
  <c r="D152" i="1" l="1"/>
  <c r="D2104" i="1" l="1"/>
  <c r="J2103" i="1"/>
  <c r="D2096" i="1"/>
  <c r="J2093" i="1"/>
  <c r="D2034" i="1"/>
  <c r="J2033" i="1"/>
  <c r="D2030" i="1"/>
  <c r="J2029" i="1"/>
  <c r="D2085" i="1"/>
  <c r="J2037" i="1"/>
  <c r="J2085" i="1" s="1"/>
  <c r="K2036" i="1" s="1"/>
  <c r="Q2036" i="1" s="1"/>
  <c r="D2026" i="1"/>
  <c r="J2026" i="1"/>
  <c r="K2024" i="1" s="1"/>
  <c r="Q2024" i="1" s="1"/>
  <c r="D2022" i="1"/>
  <c r="J2020" i="1"/>
  <c r="J2022" i="1" s="1"/>
  <c r="K2019" i="1" s="1"/>
  <c r="Q2019" i="1" s="1"/>
  <c r="XFC1869" i="1"/>
  <c r="D1865" i="1"/>
  <c r="N2024" i="1" l="1"/>
  <c r="J2034" i="1"/>
  <c r="N1867" i="1"/>
  <c r="J2030" i="1"/>
  <c r="J2096" i="1"/>
  <c r="N2036" i="1"/>
  <c r="J2104" i="1"/>
  <c r="N2019" i="1"/>
  <c r="K2102" i="1" l="1"/>
  <c r="Q2102" i="1" s="1"/>
  <c r="K2092" i="1"/>
  <c r="Q2092" i="1" s="1"/>
  <c r="K2028" i="1"/>
  <c r="Q2028" i="1" s="1"/>
  <c r="K2032" i="1"/>
  <c r="Q2032" i="1" s="1"/>
  <c r="D2444" i="1"/>
  <c r="N1862" i="1"/>
  <c r="D1648" i="1"/>
  <c r="N2032" i="1" l="1"/>
  <c r="N2028" i="1"/>
  <c r="N2092" i="1"/>
  <c r="N2102" i="1"/>
  <c r="N1613" i="1"/>
  <c r="D899" i="1"/>
  <c r="D862" i="1"/>
  <c r="D801" i="1"/>
  <c r="N864" i="1" l="1"/>
  <c r="N192" i="1"/>
  <c r="K2440" i="1" l="1"/>
  <c r="N132" i="1"/>
  <c r="N2440" i="1" l="1"/>
  <c r="N2438" i="1" s="1"/>
  <c r="Q2440" i="1"/>
  <c r="Q2438" i="1" s="1"/>
  <c r="N130" i="1"/>
  <c r="C15" i="8" s="1"/>
  <c r="Q130" i="1"/>
  <c r="C45" i="8" l="1"/>
  <c r="K45" i="8" s="1"/>
  <c r="E15" i="11"/>
  <c r="F15" i="11" s="1"/>
  <c r="E15" i="8" l="1"/>
  <c r="M45" i="8"/>
  <c r="E23" i="11"/>
  <c r="C23" i="11"/>
  <c r="C13" i="11"/>
  <c r="D15" i="8"/>
  <c r="E25" i="11"/>
  <c r="F25" i="11" s="1"/>
  <c r="M15" i="8" l="1"/>
  <c r="F23" i="11"/>
  <c r="K16" i="1"/>
  <c r="Q16" i="1" s="1"/>
  <c r="Q14" i="1" s="1"/>
  <c r="E18" i="11"/>
  <c r="F18" i="11" s="1"/>
  <c r="E19" i="11"/>
  <c r="F19" i="11" s="1"/>
  <c r="N16" i="1" l="1"/>
  <c r="N14" i="1" s="1"/>
  <c r="C12" i="8" l="1"/>
  <c r="E16" i="11"/>
  <c r="F16" i="11" s="1"/>
  <c r="E12" i="11" l="1"/>
  <c r="C12" i="11"/>
  <c r="D12" i="8"/>
  <c r="M12" i="8" s="1"/>
  <c r="F12" i="11" l="1"/>
  <c r="E22" i="11" l="1"/>
  <c r="F22" i="11" s="1"/>
  <c r="N163" i="1" l="1"/>
  <c r="E13" i="11" l="1"/>
  <c r="F13" i="11" s="1"/>
  <c r="N748" i="1" l="1"/>
  <c r="N854" i="1" l="1"/>
  <c r="N742" i="1" s="1"/>
  <c r="N1721" i="1"/>
  <c r="C27" i="8" l="1"/>
  <c r="G27" i="8" l="1"/>
  <c r="I27" i="8"/>
  <c r="H27" i="8"/>
  <c r="C17" i="11"/>
  <c r="E20" i="11"/>
  <c r="F20" i="11" s="1"/>
  <c r="M27" i="8" l="1"/>
  <c r="E17" i="11"/>
  <c r="F17" i="11" s="1"/>
  <c r="N1801" i="1" l="1"/>
  <c r="Q1611" i="1" s="1"/>
  <c r="N1611" i="1" l="1"/>
  <c r="C39" i="8" l="1"/>
  <c r="I39" i="8" l="1"/>
  <c r="G39" i="8"/>
  <c r="J39" i="8"/>
  <c r="K39" i="8"/>
  <c r="K57" i="8"/>
  <c r="C21" i="11"/>
  <c r="E21" i="11"/>
  <c r="M39" i="8" l="1"/>
  <c r="F21" i="11"/>
  <c r="J210" i="1" l="1"/>
  <c r="J211" i="1" s="1"/>
  <c r="K208" i="1" s="1"/>
  <c r="Q208" i="1" l="1"/>
  <c r="Q161" i="1" s="1"/>
  <c r="Q2555" i="1" s="1"/>
  <c r="N208" i="1"/>
  <c r="N161" i="1" s="1"/>
  <c r="N2555" i="1" s="1"/>
  <c r="A2555" i="1"/>
  <c r="A41" i="11" l="1"/>
  <c r="N2557" i="1"/>
  <c r="N2558" i="1" s="1"/>
  <c r="B10" i="29"/>
  <c r="C18" i="8"/>
  <c r="G18" i="8" s="1"/>
  <c r="C54" i="8" l="1"/>
  <c r="D63" i="8" s="1"/>
  <c r="M63" i="8"/>
  <c r="N65" i="8" s="1"/>
  <c r="B12" i="29"/>
  <c r="C14" i="11"/>
  <c r="F18" i="8"/>
  <c r="F57" i="8" s="1"/>
  <c r="D57" i="8"/>
  <c r="E57" i="8"/>
  <c r="E14" i="11"/>
  <c r="J57" i="8"/>
  <c r="H57" i="8"/>
  <c r="I57" i="8"/>
  <c r="G57" i="8"/>
  <c r="M18" i="8" l="1"/>
  <c r="N63" i="8"/>
  <c r="K58" i="8"/>
  <c r="C19" i="8"/>
  <c r="C52" i="8"/>
  <c r="E58" i="8"/>
  <c r="C41" i="11"/>
  <c r="D24" i="11" s="1"/>
  <c r="F14" i="11"/>
  <c r="H58" i="8"/>
  <c r="D60" i="8"/>
  <c r="D61" i="8" s="1"/>
  <c r="D58" i="8"/>
  <c r="I58" i="8"/>
  <c r="F58" i="8"/>
  <c r="J58" i="8"/>
  <c r="G58" i="8"/>
  <c r="C49" i="8"/>
  <c r="C28" i="8"/>
  <c r="C13" i="8"/>
  <c r="C46" i="8"/>
  <c r="C37" i="8"/>
  <c r="C43" i="8"/>
  <c r="C34" i="8"/>
  <c r="C25" i="8"/>
  <c r="C16" i="8"/>
  <c r="C40" i="8"/>
  <c r="C55" i="8"/>
  <c r="C22" i="8"/>
  <c r="C31" i="8"/>
  <c r="E60" i="8" l="1"/>
  <c r="F60" i="8" s="1"/>
  <c r="D16" i="11"/>
  <c r="D25" i="11"/>
  <c r="D13" i="11"/>
  <c r="D23" i="11"/>
  <c r="D12" i="11"/>
  <c r="D20" i="11"/>
  <c r="D18" i="11"/>
  <c r="D17" i="11"/>
  <c r="D21" i="11"/>
  <c r="D15" i="11"/>
  <c r="D22" i="11"/>
  <c r="D19" i="11"/>
  <c r="D14" i="11"/>
  <c r="E61" i="8" l="1"/>
  <c r="F61" i="8" l="1"/>
  <c r="G60" i="8"/>
  <c r="G61" i="8" l="1"/>
  <c r="H60" i="8"/>
  <c r="H61" i="8" l="1"/>
  <c r="I60" i="8"/>
  <c r="I61" i="8" l="1"/>
  <c r="J60" i="8"/>
  <c r="K60" i="8" s="1"/>
  <c r="J61" i="8" l="1"/>
  <c r="K61" i="8" l="1"/>
</calcChain>
</file>

<file path=xl/sharedStrings.xml><?xml version="1.0" encoding="utf-8"?>
<sst xmlns="http://schemas.openxmlformats.org/spreadsheetml/2006/main" count="7260" uniqueCount="1460">
  <si>
    <t>PROJETO</t>
  </si>
  <si>
    <t>ITEM</t>
  </si>
  <si>
    <t>DESCRIÇÃO</t>
  </si>
  <si>
    <t>UN.</t>
  </si>
  <si>
    <t>TAXA</t>
  </si>
  <si>
    <t>COMP</t>
  </si>
  <si>
    <t>LARG</t>
  </si>
  <si>
    <t>TOTAL</t>
  </si>
  <si>
    <t>1.0</t>
  </si>
  <si>
    <t>SERVIÇOS PRELIMINARES</t>
  </si>
  <si>
    <t>1.1</t>
  </si>
  <si>
    <t>m²</t>
  </si>
  <si>
    <t>1.2</t>
  </si>
  <si>
    <t>2.0</t>
  </si>
  <si>
    <t>m³</t>
  </si>
  <si>
    <t>3.0</t>
  </si>
  <si>
    <t>3.1</t>
  </si>
  <si>
    <t>3.2</t>
  </si>
  <si>
    <t>m</t>
  </si>
  <si>
    <t>3.3</t>
  </si>
  <si>
    <t>4.0</t>
  </si>
  <si>
    <t>4.1</t>
  </si>
  <si>
    <t>4.2</t>
  </si>
  <si>
    <t>4.3</t>
  </si>
  <si>
    <t>4.4</t>
  </si>
  <si>
    <t>5.0</t>
  </si>
  <si>
    <t>5.1</t>
  </si>
  <si>
    <t>5.2</t>
  </si>
  <si>
    <t>5.3</t>
  </si>
  <si>
    <t>5.4</t>
  </si>
  <si>
    <t>5.5</t>
  </si>
  <si>
    <t>5.6</t>
  </si>
  <si>
    <t>5.7</t>
  </si>
  <si>
    <t>CÓDIGO</t>
  </si>
  <si>
    <t>PLANILHA ORÇAMENTÁRIA</t>
  </si>
  <si>
    <t>1.3</t>
  </si>
  <si>
    <t>6.0</t>
  </si>
  <si>
    <t>6.1</t>
  </si>
  <si>
    <t>6.2</t>
  </si>
  <si>
    <t>6.3</t>
  </si>
  <si>
    <t>6.4</t>
  </si>
  <si>
    <t>TOTAL GERAL</t>
  </si>
  <si>
    <t>5.8</t>
  </si>
  <si>
    <t>5.9</t>
  </si>
  <si>
    <t>CRONOGRAMA FÍSICO FINANCEIRO</t>
  </si>
  <si>
    <t>ETAPA</t>
  </si>
  <si>
    <t>SERVIÇO</t>
  </si>
  <si>
    <t>MÊS/ DESEMBOLSO</t>
  </si>
  <si>
    <t>TOTAL ETAPA (R$)</t>
  </si>
  <si>
    <t xml:space="preserve">un </t>
  </si>
  <si>
    <t>7.0</t>
  </si>
  <si>
    <t>7.1</t>
  </si>
  <si>
    <t>7.2</t>
  </si>
  <si>
    <t>7.3</t>
  </si>
  <si>
    <t>7.4</t>
  </si>
  <si>
    <t>8.0</t>
  </si>
  <si>
    <t>8.1</t>
  </si>
  <si>
    <t>8.2</t>
  </si>
  <si>
    <t>8.3</t>
  </si>
  <si>
    <t>8.4</t>
  </si>
  <si>
    <t>8.5</t>
  </si>
  <si>
    <t>9.0</t>
  </si>
  <si>
    <t>9.1</t>
  </si>
  <si>
    <t>9.2</t>
  </si>
  <si>
    <t>9.3</t>
  </si>
  <si>
    <t>9.4</t>
  </si>
  <si>
    <t>10.0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</si>
  <si>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</si>
  <si>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</si>
  <si>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</si>
  <si>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</si>
  <si>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</si>
  <si>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</si>
  <si>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</si>
  <si>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</si>
  <si>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</si>
  <si>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</si>
  <si>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11.0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</si>
  <si>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</si>
  <si>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</si>
  <si>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</si>
  <si>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</si>
  <si>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</si>
  <si>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</si>
  <si>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</si>
  <si>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</si>
  <si>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</si>
  <si>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</si>
  <si>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12.0</t>
  </si>
  <si>
    <t>12.1</t>
  </si>
  <si>
    <t>12.2</t>
  </si>
  <si>
    <t>12.3</t>
  </si>
  <si>
    <t>13.0</t>
  </si>
  <si>
    <t>13.1</t>
  </si>
  <si>
    <t>13.2</t>
  </si>
  <si>
    <t>13.4</t>
  </si>
  <si>
    <t>TRABALHOS EM TERRA</t>
  </si>
  <si>
    <t>Escavacao manual em terra ate 1,50 m de profundidade, sem escoramento</t>
  </si>
  <si>
    <t>Reaterro apiloado de valas em camadas de 20cm de espessura, com aproveitamento do material escavado</t>
  </si>
  <si>
    <t>Execução de aterro abrangendo espalhamento, homogeneização, umedecimento e compactação mecânica em camadas de 20cm de espessura, inclusive o fornecimento do barro proveniente de jazida a uma distância máxima de 12 KM.</t>
  </si>
  <si>
    <t>Alvenaria de tijolos de 8 furos, assentados e rejuntados com argamassa de cimento e areia no traco 1:8 - 1 vez</t>
  </si>
  <si>
    <t>ESTRUTURA</t>
  </si>
  <si>
    <t>Chapisco com argamassa de cimento e areia no traco 1:3</t>
  </si>
  <si>
    <t>COBERTA</t>
  </si>
  <si>
    <t>PAREDES E REVESTIMENTOS</t>
  </si>
  <si>
    <t>PISOS</t>
  </si>
  <si>
    <t>ESQUADRIAS</t>
  </si>
  <si>
    <t>PINTURA</t>
  </si>
  <si>
    <t>INSTALAÇÕES ELÉTRICAS</t>
  </si>
  <si>
    <t>DIVERSOS</t>
  </si>
  <si>
    <t>pt</t>
  </si>
  <si>
    <t>cj</t>
  </si>
  <si>
    <t>10.11</t>
  </si>
  <si>
    <t>10.12</t>
  </si>
  <si>
    <t>10.13</t>
  </si>
  <si>
    <t>10.14</t>
  </si>
  <si>
    <t>10.15</t>
  </si>
  <si>
    <t>10.17</t>
  </si>
  <si>
    <t>10.18</t>
  </si>
  <si>
    <t>10.19</t>
  </si>
  <si>
    <t>10.20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</si>
  <si>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</si>
  <si>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</si>
  <si>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</si>
  <si>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</si>
  <si>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</si>
  <si>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</si>
  <si>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</si>
  <si>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</si>
  <si>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</si>
  <si>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</si>
  <si>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10.27</t>
  </si>
  <si>
    <t>10.26</t>
  </si>
  <si>
    <t>10.25</t>
  </si>
  <si>
    <t>10.24</t>
  </si>
  <si>
    <t>10.23</t>
  </si>
  <si>
    <t>10.22</t>
  </si>
  <si>
    <t>10.21</t>
  </si>
  <si>
    <t>un</t>
  </si>
  <si>
    <t>URBANIZAÇÃO/ PAISAGISMO</t>
  </si>
  <si>
    <t>Placa da obra</t>
  </si>
  <si>
    <t>Área</t>
  </si>
  <si>
    <t>2x área de alvenaria 1/2 vez (Item 5.1)</t>
  </si>
  <si>
    <t>Dedução área de emboço (Item 5.5)</t>
  </si>
  <si>
    <t>Ligação elétrica</t>
  </si>
  <si>
    <t>10.28</t>
  </si>
  <si>
    <t>RESUMO DO ORÇAMENTO</t>
  </si>
  <si>
    <t>7.5</t>
  </si>
  <si>
    <t>INSTALAÇÕES HIDROSSANITÁRIAS</t>
  </si>
  <si>
    <t>Ventilação / Esgoto</t>
  </si>
  <si>
    <t>COTAÇÃO</t>
  </si>
  <si>
    <t>INFRAESTRUTURA</t>
  </si>
  <si>
    <t>MEMÓRIA DE CÁLCULO EXPLICATIVO</t>
  </si>
  <si>
    <t>TOTAL (R$):</t>
  </si>
  <si>
    <t>8º MÊS</t>
  </si>
  <si>
    <t>1º MÊS</t>
  </si>
  <si>
    <t>2º MÊS</t>
  </si>
  <si>
    <t>3º MÊS</t>
  </si>
  <si>
    <t>4º MÊS</t>
  </si>
  <si>
    <t>5º MÊS</t>
  </si>
  <si>
    <t>6º MÊS</t>
  </si>
  <si>
    <t>7º MÊS</t>
  </si>
  <si>
    <t>MEDIA/MÊS</t>
  </si>
  <si>
    <t>QUANT.</t>
  </si>
  <si>
    <t>TOTAIS PARCIAIS</t>
  </si>
  <si>
    <t>EMLURB</t>
  </si>
  <si>
    <t>SINAPI</t>
  </si>
  <si>
    <t>FONTE</t>
  </si>
  <si>
    <t>Área de estrutura de madeira (Item 7.1)</t>
  </si>
  <si>
    <t>Tubos de descidas das cobertas</t>
  </si>
  <si>
    <t>5.10</t>
  </si>
  <si>
    <t>5.11</t>
  </si>
  <si>
    <t>11.22</t>
  </si>
  <si>
    <t>11.23</t>
  </si>
  <si>
    <t>Janelas</t>
  </si>
  <si>
    <t>I</t>
  </si>
  <si>
    <t>BDI MAT/EQUIP</t>
  </si>
  <si>
    <t>DML</t>
  </si>
  <si>
    <t>6.7</t>
  </si>
  <si>
    <t>Rufos</t>
  </si>
  <si>
    <t>IMPERMEABILIZAÇÃO DE LAJES</t>
  </si>
  <si>
    <t>CALHAS EM ALVENARIA 0,40x0,20M</t>
  </si>
  <si>
    <t>Piso das calhas, para criar caimentos</t>
  </si>
  <si>
    <t>Calhas</t>
  </si>
  <si>
    <t>DESCIDAS D'ÁGUA E DRENAGEM DAS ÁGUAS PLUVIAIS</t>
  </si>
  <si>
    <t>Encaminhamento das águas pluviais até a rua frontal</t>
  </si>
  <si>
    <t>73933/004</t>
  </si>
  <si>
    <t>8.6</t>
  </si>
  <si>
    <t>8.7</t>
  </si>
  <si>
    <t>8.8</t>
  </si>
  <si>
    <t>8.9</t>
  </si>
  <si>
    <t>Concreto nao estrutural (1:4:8) para lastros de pisos e fundacoes, lancado e adensado</t>
  </si>
  <si>
    <t>Testeiras e espelhos dos balcões (15cm = 2 x 7,5cm)</t>
  </si>
  <si>
    <t>Áreas externas</t>
  </si>
  <si>
    <t>9.5</t>
  </si>
  <si>
    <t>9.6</t>
  </si>
  <si>
    <t>9.7</t>
  </si>
  <si>
    <t>Pintura das áreas sujeitas à chuva</t>
  </si>
  <si>
    <t>Pintura dos cobogós</t>
  </si>
  <si>
    <t xml:space="preserve">Discriminação: </t>
  </si>
  <si>
    <t>Unidade</t>
  </si>
  <si>
    <t>Código</t>
  </si>
  <si>
    <t>Composição</t>
  </si>
  <si>
    <t>H</t>
  </si>
  <si>
    <t>UN</t>
  </si>
  <si>
    <t>EMLURB 05.01.010</t>
  </si>
  <si>
    <t>EMLURB 05.02.020</t>
  </si>
  <si>
    <t>EMLURB 05.02.060</t>
  </si>
  <si>
    <t>EMLURB 06.03.010</t>
  </si>
  <si>
    <t>EMLURB 07.01.190</t>
  </si>
  <si>
    <t>EMLURB 11.02.010</t>
  </si>
  <si>
    <t>EMLURB 17.05.380</t>
  </si>
  <si>
    <t>Fornecimento e assentamento de mastro com 6 m de altura ref. 531, girassol ou similar, inclusive pintura e transporte para regiao metropolitana do grande Recife.</t>
  </si>
  <si>
    <t>EMLURB 17.05.390</t>
  </si>
  <si>
    <t>Fornecimento e assentamento de mastro com 7 m de altura ref. 532, girassol ou similar, inclusive pintura e transporte para regiao metropolitana do grande Recife.</t>
  </si>
  <si>
    <t>EMLURB 06.03.112</t>
  </si>
  <si>
    <t>Concreto armado pronto, Fck 20 MPa, condicao A (NBR 12655), lancado em lajes e adensado, inclusive forma, escoramento e ferragem.</t>
  </si>
  <si>
    <t>EMLURB 16.03.070</t>
  </si>
  <si>
    <t>Pintura a base de emulsao acrilica, coralplus ou similar, em paredes externas, duas demaos, sem massa, inclusive aplicacao de selador acrilico, uma demao.</t>
  </si>
  <si>
    <t>Caixa de medição CELPE</t>
  </si>
  <si>
    <t>Proteção do quadro de medição</t>
  </si>
  <si>
    <t>Proteção do quadro de distribuição</t>
  </si>
  <si>
    <t>Proteção dos circuitos de tomadas</t>
  </si>
  <si>
    <t>Ligação entre reservatório inferior e reservatório superior</t>
  </si>
  <si>
    <t>Ligação elétrica - entrada do prédio</t>
  </si>
  <si>
    <t>Ligação dos postes decorativos no jardim frontal</t>
  </si>
  <si>
    <t>Luminárias arandelas de parede externa (tartaruga)</t>
  </si>
  <si>
    <t>4.7</t>
  </si>
  <si>
    <t>Ligação do prédio da escola à rede pública de esgoto (ramal de esgoto)</t>
  </si>
  <si>
    <t>TOTAIS ACUMULADOS</t>
  </si>
  <si>
    <t>ALTURA/ESP</t>
  </si>
  <si>
    <t>LOCALIZAÇÃO: RUA TENENTE MANOEL DA SILVA, 131, CENTRO, CABO DE SANTO AGOSTINHO - PE.</t>
  </si>
  <si>
    <t>DEMOLIÇÕES</t>
  </si>
  <si>
    <t>Contabilidade</t>
  </si>
  <si>
    <t>Wc Masculino e Feminino</t>
  </si>
  <si>
    <t>Gabinetes</t>
  </si>
  <si>
    <t>Wc's Gabinetes</t>
  </si>
  <si>
    <t>Gabinete Presidente Janela</t>
  </si>
  <si>
    <t>Demais Gabinetes Janelas</t>
  </si>
  <si>
    <t xml:space="preserve">Circulação Gabinete </t>
  </si>
  <si>
    <t>Acessos WC's</t>
  </si>
  <si>
    <t>Gab 05</t>
  </si>
  <si>
    <t>Gab 10</t>
  </si>
  <si>
    <t>Abertura novas esquadrias gabinetes</t>
  </si>
  <si>
    <t>Divisória Wc's</t>
  </si>
  <si>
    <t>Acesso gab 06</t>
  </si>
  <si>
    <t>Pav Terreo</t>
  </si>
  <si>
    <t>Pav Superior</t>
  </si>
  <si>
    <t>Gab 13 e 14</t>
  </si>
  <si>
    <t>acesso lateral</t>
  </si>
  <si>
    <t>passeio frontal</t>
  </si>
  <si>
    <t>Reunião</t>
  </si>
  <si>
    <t>REVESTIMENTO CERÂMICO PARA PISO COM PLACAS TIPO PORCELANATO DE DIMENSÕES 60X60 CM APLICADA EM AMBIENTES DE ÁREA MAIOR QUE 10 M².</t>
  </si>
  <si>
    <t>BWC's ao lado da reunião</t>
  </si>
  <si>
    <t>Ambiente ao lado do Gab. 05</t>
  </si>
  <si>
    <t xml:space="preserve">Wc Fem. Recepção </t>
  </si>
  <si>
    <t>Wc Masc. Recepção</t>
  </si>
  <si>
    <t>Presidente Gab. 01</t>
  </si>
  <si>
    <t>Recepção Gab. 01</t>
  </si>
  <si>
    <t>Reunião Gab. 01</t>
  </si>
  <si>
    <t>Wc Gab. 01</t>
  </si>
  <si>
    <t>Ambientes Internos do Pavimento Térreo e Superior ao Subsolo</t>
  </si>
  <si>
    <t>Gab. 06</t>
  </si>
  <si>
    <t>Ambientes novos ampliados</t>
  </si>
  <si>
    <t>Banheiro Masculino</t>
  </si>
  <si>
    <t>Banheiro Feminino</t>
  </si>
  <si>
    <t>Gab. 12</t>
  </si>
  <si>
    <t>Gab. 13</t>
  </si>
  <si>
    <t>Gab. 14</t>
  </si>
  <si>
    <t>Gab. 15</t>
  </si>
  <si>
    <t>Gab. 16</t>
  </si>
  <si>
    <t>Gab. 17</t>
  </si>
  <si>
    <t>Gab. 18</t>
  </si>
  <si>
    <t>Gab. 19</t>
  </si>
  <si>
    <t>Gab. 20</t>
  </si>
  <si>
    <t>Gab. 21</t>
  </si>
  <si>
    <t>Corredores e acessos</t>
  </si>
  <si>
    <t>Escadas</t>
  </si>
  <si>
    <t>espelho das escadas</t>
  </si>
  <si>
    <t>Ambientes do Subsolo</t>
  </si>
  <si>
    <t>Coffe / circulação</t>
  </si>
  <si>
    <t>Wc PNE Masc.</t>
  </si>
  <si>
    <t>Wc PNE Fem.</t>
  </si>
  <si>
    <t>Garagem / acessos</t>
  </si>
  <si>
    <t>Ambientes Internos do Pavimento Térreo (piso existente a ser substituído)</t>
  </si>
  <si>
    <t>Ambientes da ampliaçao do Subsolo</t>
  </si>
  <si>
    <t>Ambientes Internos do Pavimento Térreo e Pav. Superior ao Subsolo</t>
  </si>
  <si>
    <t>Ambientes superior novos ampliados</t>
  </si>
  <si>
    <t>Estacionamento externo frontal</t>
  </si>
  <si>
    <t>Estacionamento externo posterior L.E.</t>
  </si>
  <si>
    <t>Estacionamento externo posterior L.D.</t>
  </si>
  <si>
    <t>Estacionamento externo posterior central</t>
  </si>
  <si>
    <t>Estacionamento externo lateral (motos)</t>
  </si>
  <si>
    <t>Estacionamento externo lateral direito</t>
  </si>
  <si>
    <t>Estacionamento externo lateral (bicicletário)</t>
  </si>
  <si>
    <t>Acessos aos veículos</t>
  </si>
  <si>
    <t>Calçada pública frontal</t>
  </si>
  <si>
    <t>Outras áreas frontais</t>
  </si>
  <si>
    <t>Deduções de solo naturais</t>
  </si>
  <si>
    <t>área</t>
  </si>
  <si>
    <t>Acesso aos pedestres</t>
  </si>
  <si>
    <t>Guarita</t>
  </si>
  <si>
    <t>Lixo</t>
  </si>
  <si>
    <t>rampa da entrada</t>
  </si>
  <si>
    <t>Palmeira cica sagu</t>
  </si>
  <si>
    <t>Palmeira ravenala</t>
  </si>
  <si>
    <t>Palmeira indiana</t>
  </si>
  <si>
    <t>Palmeira rabo de raposa</t>
  </si>
  <si>
    <t>Ambientes internos do Térreo e Pav. Superior</t>
  </si>
  <si>
    <t>Wc Gab. 01 e Reunião</t>
  </si>
  <si>
    <t>Gab. 05</t>
  </si>
  <si>
    <t>Gab. 02</t>
  </si>
  <si>
    <t>Gab. 03</t>
  </si>
  <si>
    <t>Gab. 04</t>
  </si>
  <si>
    <t>Gab. 07</t>
  </si>
  <si>
    <t>Gab. 08</t>
  </si>
  <si>
    <t>Gab. 09</t>
  </si>
  <si>
    <t>Gab. 10</t>
  </si>
  <si>
    <t>Gab. 11</t>
  </si>
  <si>
    <t>Depósito</t>
  </si>
  <si>
    <t>Wc da reunião</t>
  </si>
  <si>
    <t>VERGA PRÉ-MOLDADA PARA JANELAS COM ATÉ 1,5 M DE VÃO.</t>
  </si>
  <si>
    <t>VERGA PRÉ-MOLDADA PARA PORTAS COM ATÉ 1,5 M DE VÃO.</t>
  </si>
  <si>
    <t>Depósito Água</t>
  </si>
  <si>
    <t>Sala ao lado Bwc Func.</t>
  </si>
  <si>
    <t>Garagem</t>
  </si>
  <si>
    <t>FORNECIMENTO DE LUMINARIA ARANDELA DE ALUMINIO FUNDIDO COM GRADE, COR BRANCA, AE 01 (P) 15W, LUMALUX OU SIM., INCLUSIVE LAMPADA FLUORESCENTE COMPACTA ELETRONICA DE 15W, DEMAIS ACESSORIOS E INSTALACAO.</t>
  </si>
  <si>
    <t>PONTO DE DADOS RJ45</t>
  </si>
  <si>
    <t>Corredores</t>
  </si>
  <si>
    <t>18.25.091</t>
  </si>
  <si>
    <t>FORNECIMENTO DE LUMINARIA REDONDA DE EMBUTIR DE ALUMINIO PINTADO E DIFUSOR DE VIDRO FOSCO COR BRANCA, EDR 30-2X20W, LUMALUX OU SIM.,INCLUSIVE LAMPADAS FLUORESCENTE COMPACTA ELETRONICA DE 20W, DEMAIS ACESSORIOS E INSTALACAO</t>
  </si>
  <si>
    <t>QD1 (Quadro de distribuição de ar condicionado 01)</t>
  </si>
  <si>
    <t>QD2 (Quadro de distribuição de força e luz 01)</t>
  </si>
  <si>
    <t>QD4 (Quadro de distribuição de ar condicionado 02)</t>
  </si>
  <si>
    <t>QD3 (Quadro de distribuição força e luz 02)</t>
  </si>
  <si>
    <t>QD5 (Quadro de Iluminação 01)</t>
  </si>
  <si>
    <t>QD6 (Quadro de Iluminação 02)</t>
  </si>
  <si>
    <t>QD7 (Quadro de Iluminação 03)</t>
  </si>
  <si>
    <t>QD8 (Quadro da guarita)</t>
  </si>
  <si>
    <t>QD9 (Quadro distribuição força e luz)</t>
  </si>
  <si>
    <t>QD10 (Quadro de iluminação 03)</t>
  </si>
  <si>
    <t>QD11 (Quadro de distribuição auditório)</t>
  </si>
  <si>
    <t>QD12</t>
  </si>
  <si>
    <t>Fachada Principal</t>
  </si>
  <si>
    <t>Porta de entrada pedestre</t>
  </si>
  <si>
    <t>Porta de entrada de veículos</t>
  </si>
  <si>
    <t>Fachada lateral e posteriores ao estacionamento</t>
  </si>
  <si>
    <t>Wc da guarita</t>
  </si>
  <si>
    <t>Wc Guarita</t>
  </si>
  <si>
    <t>Wc guarita</t>
  </si>
  <si>
    <t>74131/005</t>
  </si>
  <si>
    <t>QUADRO DE DISTRIBUICAO DE ENERGIA DE EMBUTIR, EM CHAPA METALICA, PARA 24 DISJUNTORES TERMOMAGNETICOS MONOPOLARES, COM BARRAMENTO TRIFASICO E NEUTRO, FORNECIMENTO E INSTALACAO</t>
  </si>
  <si>
    <t>QD14 (Quadro geral baixa tensão)</t>
  </si>
  <si>
    <t>Recepção (Quadro de distribuição recepção)</t>
  </si>
  <si>
    <t>74131/001</t>
  </si>
  <si>
    <t>QUADRO DE DISTRIBUICAO DE ENERGIA DE EMBUTIR, EM CHAPA METALICA, PARA 3 DISJUNTORES TERMOMAGNETICOS MONOPOLARES SEM BARRAMENTO FORNECIMENTO E INSTALACAO</t>
  </si>
  <si>
    <t>74130/010</t>
  </si>
  <si>
    <t>DISJUNTOR TERMOMAGNETICO TRIPOLAR EM CAIXA MOLDADA 175 A 225A 240V, FORNECIMENTO E INSTALACAO</t>
  </si>
  <si>
    <t>Base das bandeiras</t>
  </si>
  <si>
    <t>6.5</t>
  </si>
  <si>
    <t>12.4</t>
  </si>
  <si>
    <t>FORNECIMENTO DE LUMINARIA QUADRADA DE SOBREPOR DE ALUMINIO PINTADO,DIFUSOR DE VIDRO FOSCO, COR BRANCA, PFD 12 2X20W,LUMALUX OU SIM INLUSIVE LAMPADAS FLUORESCENTE COMPACTA ELETRONICA DE 20W, DEMAIS ACESSORIOS E INSTALACAO</t>
  </si>
  <si>
    <t>CAIXA DE PASSAGEM COM TAMPA PARAFUSADA 100X100X80mm</t>
  </si>
  <si>
    <t>CAIXA DE PASSAGEM COM TAMPA PARAFUSADA 150X150X80mm</t>
  </si>
  <si>
    <t>Vide Volume do Projeto Estrutural</t>
  </si>
  <si>
    <t>cobertura</t>
  </si>
  <si>
    <t>piso 2</t>
  </si>
  <si>
    <t>piso 1</t>
  </si>
  <si>
    <t>Lajes Maciças e Escada</t>
  </si>
  <si>
    <t>Vide Área do Projeto Estrutural</t>
  </si>
  <si>
    <t>4.5</t>
  </si>
  <si>
    <t>4.6</t>
  </si>
  <si>
    <t>PONTO DE TELEFONE RJ11</t>
  </si>
  <si>
    <t>RESUMO DAS COTAÇÕES</t>
  </si>
  <si>
    <t>DESCRIÇÃO DO MATERIAL</t>
  </si>
  <si>
    <t>EMPRESA 01</t>
  </si>
  <si>
    <t>EMPRESA 02</t>
  </si>
  <si>
    <t>EMPRESA 03</t>
  </si>
  <si>
    <t>UNIDADE</t>
  </si>
  <si>
    <t>Preço cotado</t>
  </si>
  <si>
    <t>Unidade cotada</t>
  </si>
  <si>
    <t>COMPOSIÇÕES DE CUSTO UNITÁRIOS</t>
  </si>
  <si>
    <t>Código de referência (origem dos coeficientes da composição)</t>
  </si>
  <si>
    <t>Preço Unitário Custo</t>
  </si>
  <si>
    <t>Quantidade</t>
  </si>
  <si>
    <t xml:space="preserve">Fonte </t>
  </si>
  <si>
    <t>Custo
Unitário</t>
  </si>
  <si>
    <t>Coeficiente</t>
  </si>
  <si>
    <t>Custo
Total</t>
  </si>
  <si>
    <t>COMPOSICAO</t>
  </si>
  <si>
    <t>INSUMO</t>
  </si>
  <si>
    <t>Total</t>
  </si>
  <si>
    <t>OK</t>
  </si>
  <si>
    <t>88247</t>
  </si>
  <si>
    <t>AUXILIAR DE ELETRICISTA COM ENCARGOS COMPLEMENTARES</t>
  </si>
  <si>
    <t>88264</t>
  </si>
  <si>
    <t>ELETRICISTA COM ENCARGOS COMPLEMENTARES</t>
  </si>
  <si>
    <t>COT-002</t>
  </si>
  <si>
    <t>COT-003</t>
  </si>
  <si>
    <t>COMPOSIÇÃO</t>
  </si>
  <si>
    <t>Plataforma</t>
  </si>
  <si>
    <t>CAIXA DE PASSAGEM COM TAMPA PARAFUSADA 200X200X100mm</t>
  </si>
  <si>
    <t>subida de cada poste</t>
  </si>
  <si>
    <t>DISJUNTOR DIFERENCIAL DR-16A - 40A, 30mA</t>
  </si>
  <si>
    <t>SEDUC-PE 22.10.150</t>
  </si>
  <si>
    <t>COMPOSIÇÃO 002 - PLATAFORMA COM 3 MASTROS DE FERRO</t>
  </si>
  <si>
    <t>COMP-002</t>
  </si>
  <si>
    <t>00012378</t>
  </si>
  <si>
    <t>POSTE CONICO CONTINUO EM ACO GALVANIZADO, RETO, FLANGEADO, H = 6 M, DIAMETRO INFERIOR = *90* CM</t>
  </si>
  <si>
    <t>POSTE DE ACO CONICO CONTINUO RETO, FLANGEADO, H=6M - FORNECIMENTO E INSTALACAO</t>
  </si>
  <si>
    <t>COMP-003</t>
  </si>
  <si>
    <t>Postes de 1 pétalas</t>
  </si>
  <si>
    <t>Postes de 2 pétalas</t>
  </si>
  <si>
    <t>BRACO P/ ILUMINACAO DE RUAS EM TUBO ACO GALV 1" COMP = 1,20M E INCLINACAO 25GRAUS EM RELACAO AO PLANO VERTICAL P/ FIXACAO EM POSTE OU PAREDE - FORNECIMENTO E INSTALACAO</t>
  </si>
  <si>
    <t>Ligação dos postes externos</t>
  </si>
  <si>
    <t>LUMINÁRIA LED DE EMBUTIDO LED 17X17</t>
  </si>
  <si>
    <t>FITA ISOLANTE ADESIVA ANTICHAMA, USO ATE 750 V, EM ROLO DE 19 MM X 5 M</t>
  </si>
  <si>
    <t>COTAÇÃO 02 - LUMINÁRIA LED DE EMBUTIDO LED 17X17</t>
  </si>
  <si>
    <t>SINAPI 74094/001 (JUN/2017)</t>
  </si>
  <si>
    <t>LUMINÁRIA LED DE EMBUTIDO LED 17X17- FORNECIMENTO E INSTALACAO</t>
  </si>
  <si>
    <t>COMPOSIÇÃO 004 - LUMINÁRIA LED DE EMBUTIDO LED 17X17</t>
  </si>
  <si>
    <t>COMP-004</t>
  </si>
  <si>
    <t>COMPOSIÇÃO 005 - LUMINÁRIA LED DE EMBUTIDO LED 30X30</t>
  </si>
  <si>
    <t>LUMINÁRIA LED DE EMBUTIDO LED 30X30 - FORNECIMENTO E INSTALACAO</t>
  </si>
  <si>
    <t>COTAÇÃO 03 - LUMINÁRIA LED DE EMBUTIDO LED 30X30</t>
  </si>
  <si>
    <t>LUMINÁRIA LED DE EMBUTIDO LED 30X30</t>
  </si>
  <si>
    <t>https://www.americanas.com.br/produto/9967995/painel-plafon-led-30x30-branco-frio-de-sobrepor-25w-hpl</t>
  </si>
  <si>
    <t>Americanas</t>
  </si>
  <si>
    <t>COMP-005</t>
  </si>
  <si>
    <t>SISTEMA DE ILUMINAÇÃO COM LED BRANCO PARA FIXAÇÃO LATERAL EM LINHA COM DISPERSÃO A 90 GRAUS E SUPORTE DE ALUMÍNIO, ALIMENTAÇÃO POR DRIVER REMOTO EM CORRENTE CONTÍNUA</t>
  </si>
  <si>
    <t>Pontos das iluminação em led</t>
  </si>
  <si>
    <t>Parte antinga</t>
  </si>
  <si>
    <t>10.16</t>
  </si>
  <si>
    <t>10.29</t>
  </si>
  <si>
    <t>10.30</t>
  </si>
  <si>
    <t>10.31</t>
  </si>
  <si>
    <t>10.32</t>
  </si>
  <si>
    <t>10.33</t>
  </si>
  <si>
    <t>10.34</t>
  </si>
  <si>
    <t>10.35</t>
  </si>
  <si>
    <t>10.36</t>
  </si>
  <si>
    <t>10.37</t>
  </si>
  <si>
    <t>10.38</t>
  </si>
  <si>
    <t>10.39</t>
  </si>
  <si>
    <t>10.40</t>
  </si>
  <si>
    <t>10.41</t>
  </si>
  <si>
    <t>10.42</t>
  </si>
  <si>
    <t>10.43</t>
  </si>
  <si>
    <t>10.44</t>
  </si>
  <si>
    <t>10.45</t>
  </si>
  <si>
    <t>Mureta do quadro de medição</t>
  </si>
  <si>
    <t>Alv. Da Mureta do quadro de medição</t>
  </si>
  <si>
    <t>Alv. de do gradil frontal</t>
  </si>
  <si>
    <t>Portal de acesso aos pedestres</t>
  </si>
  <si>
    <t>sapatas</t>
  </si>
  <si>
    <t>pescoços pilares</t>
  </si>
  <si>
    <t>Vigas baldrames</t>
  </si>
  <si>
    <t>Marquise da guarita</t>
  </si>
  <si>
    <t>Menos volume de concreto magro (item 3.1)</t>
  </si>
  <si>
    <t>Portal de acesso aos pedestres e Marquise da guarita</t>
  </si>
  <si>
    <t>PAREDES TÉRREO</t>
  </si>
  <si>
    <t>REFEITÓRIO</t>
  </si>
  <si>
    <t>SALA DOS COMPUTADORES</t>
  </si>
  <si>
    <t>PROCURADORIA</t>
  </si>
  <si>
    <t>CONTROLADORIA</t>
  </si>
  <si>
    <t>WC PNE MASCULINO</t>
  </si>
  <si>
    <t>WC PNE FEMININO</t>
  </si>
  <si>
    <t>ELEVADOR PNE/CABINA</t>
  </si>
  <si>
    <t>PAREDES DE ACESSO AO ELEVADOR</t>
  </si>
  <si>
    <t>PAREDES DA ESCADA DE ACESSO AO 1º ANDAR</t>
  </si>
  <si>
    <t>PAREDES 1º PAVIMENTO</t>
  </si>
  <si>
    <t>GAB 06</t>
  </si>
  <si>
    <t>WC MASCULINO</t>
  </si>
  <si>
    <t>Paredes do mictório</t>
  </si>
  <si>
    <t>parede de acesso ao wc</t>
  </si>
  <si>
    <t>PNE Masculino</t>
  </si>
  <si>
    <t>PAREDE QUE DIVIDE WC MASCULINO/FEMININO</t>
  </si>
  <si>
    <t>PNE Feminino</t>
  </si>
  <si>
    <t>Parede de acesso ao WC Feminino</t>
  </si>
  <si>
    <t xml:space="preserve">Parede do Hall do WC Feminino </t>
  </si>
  <si>
    <t>PAREDE EM FRENTE AO WC FEMININO</t>
  </si>
  <si>
    <t>GAB 12</t>
  </si>
  <si>
    <t>GAB 13</t>
  </si>
  <si>
    <t>GAB 14</t>
  </si>
  <si>
    <t>GAB 15</t>
  </si>
  <si>
    <t>GAB 16</t>
  </si>
  <si>
    <t>GAB 17</t>
  </si>
  <si>
    <t>GAB 18</t>
  </si>
  <si>
    <t>GAB 19</t>
  </si>
  <si>
    <t>GAB 20</t>
  </si>
  <si>
    <t>GAB 21</t>
  </si>
  <si>
    <t>RECEPÇÃO - GAB PRESIDENTE</t>
  </si>
  <si>
    <t>REUNIÃO - GAB PRESIDENTE</t>
  </si>
  <si>
    <t>GABINETE DO PRESIDENTE</t>
  </si>
  <si>
    <t>WC</t>
  </si>
  <si>
    <t>CABINA DO ELEVADOR PROXIMO AO GAB DO PRESIDENTE</t>
  </si>
  <si>
    <t>GUARITA</t>
  </si>
  <si>
    <t>ALVENARIA DE VEDAÇÃO DOS PILARES DA FACHADA NOVA</t>
  </si>
  <si>
    <t>LAJE 1º PAV</t>
  </si>
  <si>
    <t>DEDUÇÃO DE ABERTURAS</t>
  </si>
  <si>
    <t>WC FEMININO</t>
  </si>
  <si>
    <t>DESCONTO VIDRAÇA EM FRENTE AO WC FEMININO</t>
  </si>
  <si>
    <t>MURETA PARA QUADRO DE MEDIÇÃO</t>
  </si>
  <si>
    <t>DESCONTO DE ABERTURAS</t>
  </si>
  <si>
    <t>Área da laje - PAV. TÉRREO</t>
  </si>
  <si>
    <t>Alvenaria de 1 vez</t>
  </si>
  <si>
    <t>HALL - GAB 06</t>
  </si>
  <si>
    <t>HALL WC</t>
  </si>
  <si>
    <t>HALL GAB 12</t>
  </si>
  <si>
    <t>DESCONTO ABERTURAS</t>
  </si>
  <si>
    <t>HALL ENTRE WC's</t>
  </si>
  <si>
    <t>DESCONTO PORTAS</t>
  </si>
  <si>
    <t>ENTRADA WC FEMININO</t>
  </si>
  <si>
    <t>PAREDE DA CABINA</t>
  </si>
  <si>
    <t>DESCONTO CABINA</t>
  </si>
  <si>
    <t>HALL GAB 12 ATÉ O GAB 16</t>
  </si>
  <si>
    <t>ESCADA</t>
  </si>
  <si>
    <t>COZINHA</t>
  </si>
  <si>
    <t>HALL ENTRADA</t>
  </si>
  <si>
    <t>PAREDE DOS MICTÓRIOS</t>
  </si>
  <si>
    <t>PAREDE DOS LAVATÓRIOS</t>
  </si>
  <si>
    <t>PNE MASCULINO</t>
  </si>
  <si>
    <t>DIVISÓRIAS WC MASCULINO</t>
  </si>
  <si>
    <t>HALL</t>
  </si>
  <si>
    <t>PNE FEMININO</t>
  </si>
  <si>
    <t>MURO DE APOIO P/ CANCELA</t>
  </si>
  <si>
    <t>PAV. SUPERIOR</t>
  </si>
  <si>
    <t>PAV. TÉRREO</t>
  </si>
  <si>
    <t>HALL WC's PNE</t>
  </si>
  <si>
    <t>PAREDE PRÓXIMO A CATRACA DE ACESSO A ESCADA</t>
  </si>
  <si>
    <t>FACHADA LATERAL DIREITO</t>
  </si>
  <si>
    <t>GUARITA - WC</t>
  </si>
  <si>
    <t>FACHADA LATERAL ESQUERDA</t>
  </si>
  <si>
    <t>FACHADA FRONTAL</t>
  </si>
  <si>
    <t>5.12</t>
  </si>
  <si>
    <t>WC MASCULINO 1º PAV</t>
  </si>
  <si>
    <t>WC FEMININO 1º PAV</t>
  </si>
  <si>
    <t>Gab 02</t>
  </si>
  <si>
    <t>Gab 03</t>
  </si>
  <si>
    <t>Gab 04</t>
  </si>
  <si>
    <t>Gab 07</t>
  </si>
  <si>
    <t>Gab 08</t>
  </si>
  <si>
    <t>Gab 09</t>
  </si>
  <si>
    <t>Gab 11</t>
  </si>
  <si>
    <t>ÁREA</t>
  </si>
  <si>
    <t>CIRCULAÇÃO</t>
  </si>
  <si>
    <t>Escada</t>
  </si>
  <si>
    <t>PLENÁRIO</t>
  </si>
  <si>
    <t>RECEPÇÃO</t>
  </si>
  <si>
    <t>HALL WCS</t>
  </si>
  <si>
    <t>MURETA PARA GRADENISE - ESPELHO</t>
  </si>
  <si>
    <t>MURETA DE APOIO DO GRADIL FRONTAL</t>
  </si>
  <si>
    <t>ENTRADA DOS PEDESTRES</t>
  </si>
  <si>
    <t>AMPLIAÇÃO</t>
  </si>
  <si>
    <t>7.4.1</t>
  </si>
  <si>
    <t>Impermeabilização da laje, área p/ ar condicionados - regularização para criar caimentos</t>
  </si>
  <si>
    <t>7.4.2</t>
  </si>
  <si>
    <t>7.5.1</t>
  </si>
  <si>
    <t>7.5.2</t>
  </si>
  <si>
    <t>2x área de alvenaria 1/2 vez (Item 7.5.1)</t>
  </si>
  <si>
    <t>7.5.3</t>
  </si>
  <si>
    <t>7.5.4</t>
  </si>
  <si>
    <t>7.5.5</t>
  </si>
  <si>
    <t>Encaminhamento das águas pluviais até o canal</t>
  </si>
  <si>
    <t>HALL DO COFFE</t>
  </si>
  <si>
    <t>Parede da catraca de acesso a escada</t>
  </si>
  <si>
    <t>DIVISÓRIA DE GESSO</t>
  </si>
  <si>
    <t>Parede do Hall do WC Feminino até o pilar</t>
  </si>
  <si>
    <t>REFORMA - PRÉDIO EXISTENTE</t>
  </si>
  <si>
    <t>HALL (WCs e ESCADA)</t>
  </si>
  <si>
    <t>CONTABILIDADE</t>
  </si>
  <si>
    <t>SALA AO LADO DA CONTABILIDADE</t>
  </si>
  <si>
    <t>HALL ENTRE WCS DA CONTABILIDADE</t>
  </si>
  <si>
    <t>WC1</t>
  </si>
  <si>
    <t>WC 2</t>
  </si>
  <si>
    <t>ADM</t>
  </si>
  <si>
    <t>TELEFONIA</t>
  </si>
  <si>
    <t>COMISSÃO</t>
  </si>
  <si>
    <t>H média</t>
  </si>
  <si>
    <t>CASA DAS BOMBAS</t>
  </si>
  <si>
    <t>SALA DE SOM</t>
  </si>
  <si>
    <t>CORREDOR DO WC</t>
  </si>
  <si>
    <t>SALA AO LADO DO WC</t>
  </si>
  <si>
    <t>CORREDOR DE ACESSO AO COFFE</t>
  </si>
  <si>
    <t>DEPÓSITO DE ÁGUA</t>
  </si>
  <si>
    <t>SALA AO LADO DO DEPÓSITO DE ÁGUA</t>
  </si>
  <si>
    <t>DEPÓSITO</t>
  </si>
  <si>
    <t>DORMITÓRIO 1</t>
  </si>
  <si>
    <t>DORMITÓRIO 2</t>
  </si>
  <si>
    <t>GAB 02</t>
  </si>
  <si>
    <t>GAB 03</t>
  </si>
  <si>
    <t>GAB 04</t>
  </si>
  <si>
    <t>GAB 05</t>
  </si>
  <si>
    <t>GAB 07</t>
  </si>
  <si>
    <t>GAB 08</t>
  </si>
  <si>
    <t>GAB 09</t>
  </si>
  <si>
    <t>GAB 10</t>
  </si>
  <si>
    <t>GAB 11</t>
  </si>
  <si>
    <t>PORTA DE ENTRADA P RECEPÇÃO</t>
  </si>
  <si>
    <t>PORTA DO PLENÁRIO</t>
  </si>
  <si>
    <t>WC MASC</t>
  </si>
  <si>
    <t>WC FEM</t>
  </si>
  <si>
    <t>PORTA DA CABINA</t>
  </si>
  <si>
    <t>SALA DE REUNIÃO</t>
  </si>
  <si>
    <t>CORREDOR WCS</t>
  </si>
  <si>
    <t>FACHADA</t>
  </si>
  <si>
    <t>FACHADA LATERAL</t>
  </si>
  <si>
    <t>ABERTURA ENTRE A PARTE ANTIGA E A NOVA</t>
  </si>
  <si>
    <t>PAREDE EXTERNA AO PLENÁRIO</t>
  </si>
  <si>
    <t>PAREDES PROXIMO A SALA DE REUNIÃO</t>
  </si>
  <si>
    <t>FACHADA LATERAL ESQUERDO</t>
  </si>
  <si>
    <t>DEDUÇÃO DE ABERTURA</t>
  </si>
  <si>
    <t>TÉRREO</t>
  </si>
  <si>
    <t>WC'S  ENTRE ADM E CONTABILIDADE</t>
  </si>
  <si>
    <t>CASA DE BOMBAS</t>
  </si>
  <si>
    <t>PORTA DE ACESSO LATERAL AO PLENÁRIO</t>
  </si>
  <si>
    <t>WC MASCULINO PRÓXIMO AO PLENÁRIO</t>
  </si>
  <si>
    <t>WC FEMININO PRÓXIMO AO PLENÁRIO</t>
  </si>
  <si>
    <t>SALA AO LADO DO DEPÓSITO</t>
  </si>
  <si>
    <t>WC FUNCIONÁRIO</t>
  </si>
  <si>
    <t>PORTA DE ACESSO A ÁREA EXTERNA</t>
  </si>
  <si>
    <t>1º PAVIMENTO</t>
  </si>
  <si>
    <t>RECEPÇÃO DO GAB DO PRESIDENTE</t>
  </si>
  <si>
    <t>SALA DE REUNIÃO DO GAB DO PRESIDENTE</t>
  </si>
  <si>
    <t>GAB DO PRESIDENTE</t>
  </si>
  <si>
    <t>Guarda-corpo</t>
  </si>
  <si>
    <t xml:space="preserve"> 79499/001 </t>
  </si>
  <si>
    <t>PINTURA POSTE RETO DE ACO 3,5 A 6M C/1 DEMAO D/TINTA GRAFITE C/PROPRIEDADES DE PRIMER E ACABAMENTO - OBS: C/ALTO TEOR DE ZARCAO.</t>
  </si>
  <si>
    <t>und</t>
  </si>
  <si>
    <t>Postes</t>
  </si>
  <si>
    <t>Mastros</t>
  </si>
  <si>
    <t>1º PAV</t>
  </si>
  <si>
    <t>WC GAB PRESIDENTE</t>
  </si>
  <si>
    <t>GAB PRESIDENTE</t>
  </si>
  <si>
    <t>WC GUARITA</t>
  </si>
  <si>
    <t>JARDIM</t>
  </si>
  <si>
    <t>PONTOS DO JARDIM</t>
  </si>
  <si>
    <t xml:space="preserve">GUARITA </t>
  </si>
  <si>
    <t>PNE MASCULINO 1º PAV</t>
  </si>
  <si>
    <t>PNE FEMININO 1º PAV</t>
  </si>
  <si>
    <t xml:space="preserve">WC MASCULINO </t>
  </si>
  <si>
    <t xml:space="preserve">WC FEMININO </t>
  </si>
  <si>
    <t>WC MASCULINO AO LADO DA RECEPÇÃO</t>
  </si>
  <si>
    <t>WC FEMININO AO LADO DA RECEPÇÃO</t>
  </si>
  <si>
    <t>JARDINS</t>
  </si>
  <si>
    <t>FOSSA SÉPTICA</t>
  </si>
  <si>
    <t>TRABALHO EM TERRA</t>
  </si>
  <si>
    <t>FOSSA/FILTRO</t>
  </si>
  <si>
    <t>TRATAMENTO DE CLORO</t>
  </si>
  <si>
    <t>FUNDAÇÕES E ESTRUTURA</t>
  </si>
  <si>
    <t>FUNDO DA FOSSA</t>
  </si>
  <si>
    <t>BALDRAME</t>
  </si>
  <si>
    <t>PLACA DIVISÓRIA - FOSSA/FILTRO</t>
  </si>
  <si>
    <t>PILARES</t>
  </si>
  <si>
    <t>VIGA SUPERIOR</t>
  </si>
  <si>
    <t>REVESTIMENTOS</t>
  </si>
  <si>
    <t>FUNDO</t>
  </si>
  <si>
    <t>FILTRO</t>
  </si>
  <si>
    <t>ACESSÓRIOS</t>
  </si>
  <si>
    <t>CALHA</t>
  </si>
  <si>
    <t>ACESSO A CATRACA</t>
  </si>
  <si>
    <t>ESTACIONAMENTO</t>
  </si>
  <si>
    <t xml:space="preserve"> 73787/001 </t>
  </si>
  <si>
    <t xml:space="preserve">WC's PNE Masc/ Fem </t>
  </si>
  <si>
    <t>1.4</t>
  </si>
  <si>
    <t>ENTRADA PROVISORIA DE ENERGIA ELETRICA AEREA TRIFASICA 40A EM POSTE MADEIRA</t>
  </si>
  <si>
    <t>1.5</t>
  </si>
  <si>
    <t>Meio-fios existentes</t>
  </si>
  <si>
    <t>Servente com encargos complementares</t>
  </si>
  <si>
    <t>h</t>
  </si>
  <si>
    <t>kg</t>
  </si>
  <si>
    <t>De acordo com o projeto</t>
  </si>
  <si>
    <t xml:space="preserve">ALAMBRADO EM TUBOS DE ACO GALVANIZADO, COM COSTURA, DIN 2440, DIAMETRO  2", ALTURA 3M, FIXADOS A CADA 2M EM BLOCOS DE CONCRETO, COM TELA DE ARAME GALVANIZADO REVESTIDO COM PVC, FIO 12 BWG E MALHA 7,5X7,5CM </t>
  </si>
  <si>
    <t>Portas Subsolo</t>
  </si>
  <si>
    <t>Pav. Superior</t>
  </si>
  <si>
    <t xml:space="preserve">Pav. Superior </t>
  </si>
  <si>
    <t>Janelas  Subsolo</t>
  </si>
  <si>
    <t>passa-passa</t>
  </si>
  <si>
    <t>PORTA DE ALUMÍNIO C/VIDRO CRISTAL TEMPERADO</t>
  </si>
  <si>
    <t>Fachadas</t>
  </si>
  <si>
    <t>VIDRO LISO FUME, ESPESSURA 6MM</t>
  </si>
  <si>
    <t>Entrada de caminhões</t>
  </si>
  <si>
    <t>Entrada de pedestres</t>
  </si>
  <si>
    <t>2.1</t>
  </si>
  <si>
    <t>2.2</t>
  </si>
  <si>
    <t>4.8</t>
  </si>
  <si>
    <t>CONTRAVERGA MOLDADA IN LOCO EM CONCRETO PARA VÃOS DE ATÉ 1,5 M DE COMPRIMENTO.</t>
  </si>
  <si>
    <t>REVESTIMENTO CERÂMICO PARA PAREDES EXTERNAS EM PASTILHAS DE PORCELANA  5 X 5 CM (PLACAS DE 30 X 30 CM), ALINHADAS A PRUMO, APLICADO EM PANOS COM VÃOS.</t>
  </si>
  <si>
    <t>6.8</t>
  </si>
  <si>
    <t>7.6</t>
  </si>
  <si>
    <t>7.6.1</t>
  </si>
  <si>
    <t>7.6.2</t>
  </si>
  <si>
    <t>7.6.3</t>
  </si>
  <si>
    <t>11.22.1</t>
  </si>
  <si>
    <t>11.22.2</t>
  </si>
  <si>
    <t>11.22.3</t>
  </si>
  <si>
    <t>II</t>
  </si>
  <si>
    <t>11.22.4</t>
  </si>
  <si>
    <t>11.22.5</t>
  </si>
  <si>
    <t>11.22.6</t>
  </si>
  <si>
    <t>III</t>
  </si>
  <si>
    <t>11.22.7</t>
  </si>
  <si>
    <t>11.22.8</t>
  </si>
  <si>
    <t>11.22.9</t>
  </si>
  <si>
    <t>11.22.10</t>
  </si>
  <si>
    <t>IV</t>
  </si>
  <si>
    <t>11.22.11</t>
  </si>
  <si>
    <t>11.23.1</t>
  </si>
  <si>
    <t>11.23.2</t>
  </si>
  <si>
    <t>11.23.3</t>
  </si>
  <si>
    <t>11.23.4</t>
  </si>
  <si>
    <t>11.23.5</t>
  </si>
  <si>
    <t>11.23.6</t>
  </si>
  <si>
    <t>11.23.7</t>
  </si>
  <si>
    <t>13.3</t>
  </si>
  <si>
    <t>MÉDIA PREÇO</t>
  </si>
  <si>
    <t>3.4</t>
  </si>
  <si>
    <t>3.5</t>
  </si>
  <si>
    <t>3.6</t>
  </si>
  <si>
    <t>COT-004</t>
  </si>
  <si>
    <t>Gradil frontal</t>
  </si>
  <si>
    <t>Mercado livre</t>
  </si>
  <si>
    <t>Barreira Cancela Automática P/ Veiculos Braço 4 Mts</t>
  </si>
  <si>
    <t>Entrada de veículos</t>
  </si>
  <si>
    <t>13.5</t>
  </si>
  <si>
    <t>13.6</t>
  </si>
  <si>
    <t>CUSTO UNIT. S/BDI</t>
  </si>
  <si>
    <t>VALOR UNIT. C/BDI</t>
  </si>
  <si>
    <t>VALOR TOTAL (R$)</t>
  </si>
  <si>
    <r>
      <t xml:space="preserve">ORÇAMENTO </t>
    </r>
    <r>
      <rPr>
        <b/>
        <u/>
        <sz val="8"/>
        <rFont val="Arial"/>
        <family val="2"/>
      </rPr>
      <t>SEM</t>
    </r>
    <r>
      <rPr>
        <b/>
        <sz val="8"/>
        <rFont val="Arial"/>
        <family val="2"/>
      </rPr>
      <t xml:space="preserve"> DESONERAÇÃO</t>
    </r>
  </si>
  <si>
    <r>
      <t xml:space="preserve">ORÇAMENTO </t>
    </r>
    <r>
      <rPr>
        <b/>
        <u/>
        <sz val="8"/>
        <rFont val="Arial"/>
        <family val="2"/>
      </rPr>
      <t>COM</t>
    </r>
    <r>
      <rPr>
        <b/>
        <sz val="8"/>
        <rFont val="Arial"/>
        <family val="2"/>
      </rPr>
      <t xml:space="preserve"> DESONERAÇÃO</t>
    </r>
  </si>
  <si>
    <t xml:space="preserve">BDI </t>
  </si>
  <si>
    <r>
      <rPr>
        <b/>
        <u/>
        <sz val="8"/>
        <rFont val="Arial"/>
        <family val="2"/>
      </rPr>
      <t>SEM</t>
    </r>
    <r>
      <rPr>
        <b/>
        <sz val="8"/>
        <rFont val="Arial"/>
        <family val="2"/>
      </rPr>
      <t xml:space="preserve"> DESON</t>
    </r>
  </si>
  <si>
    <r>
      <rPr>
        <b/>
        <u/>
        <sz val="8"/>
        <rFont val="Arial"/>
        <family val="2"/>
      </rPr>
      <t>COM</t>
    </r>
    <r>
      <rPr>
        <b/>
        <sz val="8"/>
        <rFont val="Arial"/>
        <family val="2"/>
      </rPr>
      <t xml:space="preserve"> DESON</t>
    </r>
  </si>
  <si>
    <t>COMPOSIÇÃO DE BDI PARA SERVIÇOS GERAIS DE EDIFICAÇÕES</t>
  </si>
  <si>
    <t xml:space="preserve">BONIFICAÇÃO E DESPESAS INDIRETAS - COM DESONERAÇÃO
</t>
  </si>
  <si>
    <t xml:space="preserve">DESCRIÇÃO </t>
  </si>
  <si>
    <t>SIGLA</t>
  </si>
  <si>
    <t>VALOR (*)</t>
  </si>
  <si>
    <t>FAIXA REFERENCIAL - Ref. Acórdão 2622/2013</t>
  </si>
  <si>
    <t xml:space="preserve">Taxa de rateio da Administração Central </t>
  </si>
  <si>
    <t>AC</t>
  </si>
  <si>
    <t>med</t>
  </si>
  <si>
    <r>
      <t xml:space="preserve">De </t>
    </r>
    <r>
      <rPr>
        <b/>
        <sz val="10"/>
        <color theme="1"/>
        <rFont val="Arial"/>
        <family val="2"/>
      </rPr>
      <t>3,00%</t>
    </r>
    <r>
      <rPr>
        <sz val="10"/>
        <color theme="1"/>
        <rFont val="Arial"/>
        <family val="2"/>
      </rPr>
      <t xml:space="preserve"> até </t>
    </r>
    <r>
      <rPr>
        <b/>
        <sz val="10"/>
        <color theme="1"/>
        <rFont val="Arial"/>
        <family val="2"/>
      </rPr>
      <t>5,50%</t>
    </r>
    <r>
      <rPr>
        <sz val="10"/>
        <color theme="1"/>
        <rFont val="Arial"/>
        <family val="2"/>
      </rPr>
      <t xml:space="preserve">; médio = </t>
    </r>
    <r>
      <rPr>
        <b/>
        <sz val="10"/>
        <color theme="1"/>
        <rFont val="Arial"/>
        <family val="2"/>
      </rPr>
      <t>4,00%</t>
    </r>
  </si>
  <si>
    <t xml:space="preserve">Taxa de Despesas Financeiras </t>
  </si>
  <si>
    <t>DF</t>
  </si>
  <si>
    <r>
      <t xml:space="preserve">De </t>
    </r>
    <r>
      <rPr>
        <b/>
        <sz val="10"/>
        <color theme="1"/>
        <rFont val="Arial"/>
        <family val="2"/>
      </rPr>
      <t>0,59%</t>
    </r>
    <r>
      <rPr>
        <sz val="10"/>
        <color theme="1"/>
        <rFont val="Arial"/>
        <family val="2"/>
      </rPr>
      <t xml:space="preserve"> até </t>
    </r>
    <r>
      <rPr>
        <b/>
        <sz val="10"/>
        <color theme="1"/>
        <rFont val="Arial"/>
        <family val="2"/>
      </rPr>
      <t>1,39%</t>
    </r>
    <r>
      <rPr>
        <sz val="10"/>
        <color theme="1"/>
        <rFont val="Arial"/>
        <family val="2"/>
      </rPr>
      <t xml:space="preserve">; médio = </t>
    </r>
    <r>
      <rPr>
        <b/>
        <sz val="10"/>
        <color theme="1"/>
        <rFont val="Arial"/>
        <family val="2"/>
      </rPr>
      <t>1,23%</t>
    </r>
  </si>
  <si>
    <t>Taxa de Risco</t>
  </si>
  <si>
    <t>R</t>
  </si>
  <si>
    <r>
      <t xml:space="preserve">De </t>
    </r>
    <r>
      <rPr>
        <b/>
        <sz val="10"/>
        <color theme="1"/>
        <rFont val="Arial"/>
        <family val="2"/>
      </rPr>
      <t>0,97%</t>
    </r>
    <r>
      <rPr>
        <sz val="10"/>
        <color theme="1"/>
        <rFont val="Arial"/>
        <family val="2"/>
      </rPr>
      <t xml:space="preserve"> até </t>
    </r>
    <r>
      <rPr>
        <b/>
        <sz val="10"/>
        <color theme="1"/>
        <rFont val="Arial"/>
        <family val="2"/>
      </rPr>
      <t>1,27%</t>
    </r>
    <r>
      <rPr>
        <sz val="10"/>
        <color theme="1"/>
        <rFont val="Arial"/>
        <family val="2"/>
      </rPr>
      <t xml:space="preserve">; médio = </t>
    </r>
    <r>
      <rPr>
        <b/>
        <sz val="10"/>
        <color theme="1"/>
        <rFont val="Arial"/>
        <family val="2"/>
      </rPr>
      <t>1,27%</t>
    </r>
  </si>
  <si>
    <t>Taxa de Seguro e Taxa de Garantia</t>
  </si>
  <si>
    <t>S + G</t>
  </si>
  <si>
    <t>*med=min</t>
  </si>
  <si>
    <r>
      <t xml:space="preserve">De </t>
    </r>
    <r>
      <rPr>
        <b/>
        <sz val="10"/>
        <color theme="1"/>
        <rFont val="Arial"/>
        <family val="2"/>
      </rPr>
      <t>0,80%</t>
    </r>
    <r>
      <rPr>
        <sz val="10"/>
        <color theme="1"/>
        <rFont val="Arial"/>
        <family val="2"/>
      </rPr>
      <t xml:space="preserve"> até </t>
    </r>
    <r>
      <rPr>
        <b/>
        <sz val="10"/>
        <color theme="1"/>
        <rFont val="Arial"/>
        <family val="2"/>
      </rPr>
      <t>1,00%</t>
    </r>
    <r>
      <rPr>
        <sz val="10"/>
        <color theme="1"/>
        <rFont val="Arial"/>
        <family val="2"/>
      </rPr>
      <t xml:space="preserve">; médio = </t>
    </r>
    <r>
      <rPr>
        <b/>
        <sz val="10"/>
        <color theme="1"/>
        <rFont val="Arial"/>
        <family val="2"/>
      </rPr>
      <t>0,80%</t>
    </r>
  </si>
  <si>
    <t>COFINS</t>
  </si>
  <si>
    <t>ISS (**)</t>
  </si>
  <si>
    <t>ISS</t>
  </si>
  <si>
    <t>PIS</t>
  </si>
  <si>
    <t>CONTRIBUIÇÃO PREVIDENCIÁRIA SOBRE RECEITA BRUTA (***)</t>
  </si>
  <si>
    <t>CPRB</t>
  </si>
  <si>
    <t>*</t>
  </si>
  <si>
    <t xml:space="preserve">Taxa de Tributos (Soma dos itens COFINS, ISS, PIS e CPRB) </t>
  </si>
  <si>
    <t>Taxa de Lucro</t>
  </si>
  <si>
    <t>L</t>
  </si>
  <si>
    <t>min-med</t>
  </si>
  <si>
    <r>
      <t xml:space="preserve">De </t>
    </r>
    <r>
      <rPr>
        <b/>
        <sz val="10"/>
        <color theme="1"/>
        <rFont val="Arial"/>
        <family val="2"/>
      </rPr>
      <t>6,16%</t>
    </r>
    <r>
      <rPr>
        <sz val="10"/>
        <color theme="1"/>
        <rFont val="Arial"/>
        <family val="2"/>
      </rPr>
      <t xml:space="preserve"> até </t>
    </r>
    <r>
      <rPr>
        <b/>
        <sz val="10"/>
        <color theme="1"/>
        <rFont val="Arial"/>
        <family val="2"/>
      </rPr>
      <t>8,96%</t>
    </r>
    <r>
      <rPr>
        <sz val="10"/>
        <color theme="1"/>
        <rFont val="Arial"/>
        <family val="2"/>
      </rPr>
      <t xml:space="preserve">; médio = </t>
    </r>
    <r>
      <rPr>
        <b/>
        <sz val="10"/>
        <color theme="1"/>
        <rFont val="Arial"/>
        <family val="2"/>
      </rPr>
      <t>7,40%</t>
    </r>
  </si>
  <si>
    <t>BDI Resultante</t>
  </si>
  <si>
    <t>(BDI padrão Edificações com CPRB considerando M.O. de 40%)</t>
  </si>
  <si>
    <r>
      <t xml:space="preserve">De </t>
    </r>
    <r>
      <rPr>
        <b/>
        <sz val="10"/>
        <color theme="1"/>
        <rFont val="Arial"/>
        <family val="2"/>
      </rPr>
      <t>20,34%</t>
    </r>
    <r>
      <rPr>
        <sz val="10"/>
        <color theme="1"/>
        <rFont val="Arial"/>
        <family val="2"/>
      </rPr>
      <t xml:space="preserve"> até </t>
    </r>
    <r>
      <rPr>
        <b/>
        <sz val="10"/>
        <color theme="1"/>
        <rFont val="Arial"/>
        <family val="2"/>
      </rPr>
      <t>25,00%</t>
    </r>
    <r>
      <rPr>
        <sz val="10"/>
        <color theme="1"/>
        <rFont val="Arial"/>
        <family val="2"/>
      </rPr>
      <t xml:space="preserve">; médio = </t>
    </r>
    <r>
      <rPr>
        <b/>
        <sz val="10"/>
        <color theme="1"/>
        <rFont val="Arial"/>
        <family val="2"/>
      </rPr>
      <t>22,12%</t>
    </r>
  </si>
  <si>
    <t>Fórmula do BDI conforme Acórdão TCU 2622/2013-P:</t>
  </si>
  <si>
    <t xml:space="preserve">Obs.: </t>
  </si>
  <si>
    <t>(*) Todas as taxas adotadas estão na faixa admissível do Acórdão 2622/2013-P do TCU.</t>
  </si>
  <si>
    <r>
      <t xml:space="preserve">(***) Conforme determina a Lei nº 13.161, de 31 de agosto de 2015, que altera a Lei nº 12.546, de 14 de dezembro 2011, para obras de infraestrutura e do setor de construção, foi regulamentada a substituição da contribuição previdenciária patronal de 20% sobre a folha de pagamentos por uma contribuição de 4,50% sobre a receita bruta, sendo facultativa a opção pela contribuição substitutiva. Nesta composição de BDI foi considerada a opção pela contribuição substitutiva, sendo portanto necessário utilizar tabelas de custos </t>
    </r>
    <r>
      <rPr>
        <u/>
        <sz val="11"/>
        <rFont val="Arial"/>
        <family val="2"/>
      </rPr>
      <t>desoneradas</t>
    </r>
    <r>
      <rPr>
        <sz val="11"/>
        <rFont val="Arial"/>
        <family val="2"/>
      </rPr>
      <t xml:space="preserve"> para elaboração do orçamento básico.</t>
    </r>
  </si>
  <si>
    <t>Obs.:
1. Acompanhar a questão, pois existe a possibilidade da Lei da Desoneração vencer ou ser revogada.
2. As atividades incluídas na desoneração são as relativas aos grupos 412, 432, 433 e 439 da CNAE 2.0</t>
  </si>
  <si>
    <t>Obs.:</t>
  </si>
  <si>
    <r>
      <rPr>
        <sz val="12"/>
        <color theme="1"/>
        <rFont val="Arial"/>
        <family val="2"/>
      </rPr>
      <t xml:space="preserve">    Os custos indiretos são decorrentes da estrutura da obra e da empresa e que não podem ser atribuídos diretamente à execução de um dado serviço.
    Os custos indiretos variam muito, principalmente, em função do local de execução dos serviços, do tipo da obra, impostos incidentes, e ainda com as exigências do edital ou contrato. Devem ser distribuídos pelos custos unitários diretos totais dos serviços na forma de percentual destes.
    Os custos indiretos que mais afetam a construção estão a seguir identificados, entretanto, o engenheiro de custos deve analisar em cada caso sua validade. </t>
    </r>
    <r>
      <rPr>
        <b/>
        <sz val="12"/>
        <color theme="1"/>
        <rFont val="Arial"/>
        <family val="2"/>
      </rPr>
      <t xml:space="preserve">
</t>
    </r>
  </si>
  <si>
    <t>Fórmula BDI conforme Acórdão TCU 325/2007:</t>
  </si>
  <si>
    <t xml:space="preserve">BONIFICAÇÃO E DESPESAS INDIRETAS - SEM DESONERAÇÃO
</t>
  </si>
  <si>
    <t>(BDI padrão Edificações sem desoneração considerando M.O. de 40%)</t>
  </si>
  <si>
    <r>
      <t xml:space="preserve">(***) Conforme determina a Lei nº 13.161, de 31 de agosto de 2015, que altera a Lei nº 12.546, de 14 de dezembro 2011, para obras de infraestrutura e do setor de construção, foi regulamentada a substituição da contribuição previdenciária patronal de 20% sobre a folha de pagamentos por uma contribuição de 4,50% sobre a receita bruta, sendo facultativa a opção pela contribuição substitutiva. Nesta composição de BDI foi considerada a opção pela contribuição substitutiva, sendo portanto necessário utilizar tabelas de custos </t>
    </r>
    <r>
      <rPr>
        <u/>
        <sz val="11"/>
        <color rgb="FFFF0000"/>
        <rFont val="Arial"/>
        <family val="2"/>
      </rPr>
      <t>desoneradas</t>
    </r>
    <r>
      <rPr>
        <sz val="11"/>
        <color rgb="FFFF0000"/>
        <rFont val="Arial"/>
        <family val="2"/>
      </rPr>
      <t xml:space="preserve"> para elaboração do orçamento básico.</t>
    </r>
  </si>
  <si>
    <t>COMP-001</t>
  </si>
  <si>
    <t>73876/001</t>
  </si>
  <si>
    <t>PISO DE BORRACHA PASTILHADO, ESPESSURA 7MM, FIXADO COM COLA</t>
  </si>
  <si>
    <t>Piso tátil para os deficientes</t>
  </si>
  <si>
    <t>PORTA DE FERRO DE ABRIR TIPO BARRA CHATA, COM REQUADRO E GUARNICAO COMPLETA, CONFORME PROJETO</t>
  </si>
  <si>
    <t>BARREIRA CANCELA AUTOMÁTICA P/ VEICULOS BRAÇO 4 MTS</t>
  </si>
  <si>
    <t>RESUMO COMPARATIVO</t>
  </si>
  <si>
    <r>
      <t xml:space="preserve">ORÇAMENTO COM DESONERAÇÃO </t>
    </r>
    <r>
      <rPr>
        <b/>
        <i/>
        <sz val="10"/>
        <rFont val="Arial"/>
        <family val="2"/>
      </rPr>
      <t>VERSUS</t>
    </r>
    <r>
      <rPr>
        <b/>
        <sz val="12"/>
        <rFont val="Arial"/>
        <family val="2"/>
      </rPr>
      <t xml:space="preserve"> ORÇAMENTO SEM DESONERAÇÃO</t>
    </r>
  </si>
  <si>
    <t>VALOR TOTAL DO PROJETO</t>
  </si>
  <si>
    <t>BDI REFERENCIAL ADOTADO
(dentro da faixa referencial do Acórdão 2622/2013, com tributos locais)</t>
  </si>
  <si>
    <t>ENCARGOS SOCIAIS ADOTADOS 
(padrão SINAPI Pernambuco)</t>
  </si>
  <si>
    <r>
      <t xml:space="preserve">ORÇAMENTO </t>
    </r>
    <r>
      <rPr>
        <b/>
        <u/>
        <sz val="9"/>
        <rFont val="Arial"/>
        <family val="2"/>
      </rPr>
      <t xml:space="preserve">COM </t>
    </r>
    <r>
      <rPr>
        <b/>
        <sz val="9"/>
        <rFont val="Arial"/>
        <family val="2"/>
      </rPr>
      <t>DESONERAÇÃO</t>
    </r>
  </si>
  <si>
    <t>89,83% (hora), 50,22% (mês)</t>
  </si>
  <si>
    <r>
      <t xml:space="preserve">ORÇAMENTO </t>
    </r>
    <r>
      <rPr>
        <b/>
        <u/>
        <sz val="9"/>
        <rFont val="Arial"/>
        <family val="2"/>
      </rPr>
      <t>SEM</t>
    </r>
    <r>
      <rPr>
        <b/>
        <sz val="9"/>
        <rFont val="Arial"/>
        <family val="2"/>
      </rPr>
      <t xml:space="preserve"> DESONERAÇÃO</t>
    </r>
  </si>
  <si>
    <t xml:space="preserve">119,38% (hora), 73,70% (mês) </t>
  </si>
  <si>
    <t>___________________________________________________________________</t>
  </si>
  <si>
    <t>Responsável pela Elaboração</t>
  </si>
  <si>
    <t>CONCLUSÃO:</t>
  </si>
  <si>
    <r>
      <t xml:space="preserve">A OPÇÃO MAIS VANTAJOSA PARA A ADMINISTRAÇÃO É A DO ORÇAMENTO </t>
    </r>
    <r>
      <rPr>
        <b/>
        <u/>
        <sz val="12"/>
        <rFont val="Calibri"/>
        <family val="2"/>
        <scheme val="minor"/>
      </rPr>
      <t>SEM DESONERAÇÃO</t>
    </r>
    <r>
      <rPr>
        <b/>
        <sz val="12"/>
        <rFont val="Calibri"/>
        <family val="2"/>
        <scheme val="minor"/>
      </rPr>
      <t>.</t>
    </r>
  </si>
  <si>
    <t>74209/001</t>
  </si>
  <si>
    <t xml:space="preserve">PLACA DE OBRA EM CHAPA DE ACO GALVANIZADO   </t>
  </si>
  <si>
    <t>COBOGO CERAMICO (ELEMENTO VAZADO), 9X20X20CM, ASSENTADO COM ARGAMASSA TRACO 1:4 DE CIMENTO E AREIA</t>
  </si>
  <si>
    <t>EXECUÇÃO DE PÁTIO/ESTACIONAMENTO EM PISO INTERTRAVADO, COM BLOCO RETANGULAR COLORIDO DE 20 X 10 CM, ESPESSURA 6 CM.</t>
  </si>
  <si>
    <t>PISO INTERTRAVADO OCRE, CINZA GRAFITE E CINZA CLARO</t>
  </si>
  <si>
    <t>SINAPI      84190</t>
  </si>
  <si>
    <t>PLATAFORMA DE CONCRETO ARMADO DE 20MPA COM 03 MASTROS DE FERRO GALVANIZADO PINTADOS SENDO 02 COM ALTURA DE 6,00M E 01 COM ALTURA DE 7,00M. FUNDAÇÃO EM ALVENARIA DE 1VEZ, ATERRO COMPACTADO E CONCRETO MAGRO (1:4:8), PISO EM GRANITO POLIDO PRETO, INCLUSIVE PINTURA DA PLATAFORMA COM TINTA ACRÍLICA NA COR CONCRETO (DET. 15 SEDUC)</t>
  </si>
  <si>
    <t>MURETA DO GRADIL -  PISO</t>
  </si>
  <si>
    <t>área de acordo com o projeto</t>
  </si>
  <si>
    <t>Grama negra</t>
  </si>
  <si>
    <t>Grama esmeralda</t>
  </si>
  <si>
    <t>Pontos dos ar-condicionados</t>
  </si>
  <si>
    <t>(**) A alíquota de ISS no Município do Cabo de Santo Agostinho/PE é de 2,50% sobre os custos de mão de obra. 
Considerou-se para todos os serviços uma proporção de 50% de mão de obra, de modo que a taxa de ISS a incidir sobre os custos unitários dos itens será de 5% x 50% = 2,50%.</t>
  </si>
  <si>
    <t>(**) A alíquota de ISS no Município do Cabo de Santo Agostinho/PE é de 5% sobre os custos de mão de obra. 
Considerou-se para todos os serviços uma proporção de 50% de mão de obra, de modo que a taxa de ISS a incidir sobre os custos unitários dos itens será de 5% x 50% = 2,50%.</t>
  </si>
  <si>
    <t>piso granito assentado sobre argamassa cimento / cal / areia traco 1:0, 25:3 inclusive rejunte em cimento</t>
  </si>
  <si>
    <t>74220/001</t>
  </si>
  <si>
    <t>TAPUME DE CHAPA DE MADEIRA COMPENSADA, E= 6MM, COM PINTURA A CAL E REAPROVEITAMENTO DE 2X</t>
  </si>
  <si>
    <t>6.6</t>
  </si>
  <si>
    <t>6.9</t>
  </si>
  <si>
    <t>Acesso as plataformas elevadas</t>
  </si>
  <si>
    <t>dedução de áreas</t>
  </si>
  <si>
    <t>RETIRADA DE MEIO FIO C/ EMPILHAMENTO E S/ REMOCAO</t>
  </si>
  <si>
    <t>CONCRETO MAGRO PARA LASTRO, TRAÇO 1:4,5:4,5 (CIMENTO/ AREIA MÉDIA/ BRITA 1) - PREPARO MECÂNICO COM BETONEIRA 400 L. AF_07/2016</t>
  </si>
  <si>
    <t>CHAPISCO APLICADO EM ALVENARIAS E ESTRUTURAS DE CONCRETO INTERNAS, COM COLHER DE PEDREIRO. ARGAMASSA TRAÇO 1:3 COM PREPARO MANUAL. AF_06/2014</t>
  </si>
  <si>
    <t>MASSA ÚNICA, PARA RECEBIMENTO DE PINTURA, EM ARGAMASSA TRAÇO 1:2:8, PREPARO MECÂNICO COM BETONEIRA 400L, APLICADA MANUALMENTE EM FACES INTERNAS DE PAREDES, ESPESSURA DE 20MM, COM EXECUÇÃO DE TALISCAS. AF_06/2014</t>
  </si>
  <si>
    <t>EMBOÇO, PARA RECEBIMENTO DE CERÂMICA, EM ARGAMASSA TRAÇO 1:2:8, PREPARO MECÂNICO COM BETONEIRA 400L, APLICADO MANUALMENTE EM FACES INTERNAS DE PAREDES, PARA AMBIENTE COM ÁREA ENTRE 5M2 E 10M2, ESPESSURA DE 20MM, COM EXECUÇÃO DE TALISCAS. AF_06/2014</t>
  </si>
  <si>
    <t>REVESTIMENTO CERÂMICO PARA PAREDES INTERNAS COM PLACAS TIPO ESMALTADA EXTRA DE DIMENSÕES 33X45 CM APLICADAS EM AMBIENTES DE ÁREA MAIOR QUE 5 M² NA ALTURA INTEIRA DAS PAREDES. AF_06/2014</t>
  </si>
  <si>
    <t>73774/001</t>
  </si>
  <si>
    <t>DIVISORIA EM MARMORITE ESPESSURA 35MM, CHUMBAMENTO NO PISO E PAREDE COM ARGAMASSA DE CIMENTO E AREIA, POLIMENTO MANUAL, EXCLUSIVE FERRAGENS</t>
  </si>
  <si>
    <t>FORRO EM PLACAS DE GESSO, PARA AMBIENTES COMERCIAIS. AF_05/2017_P</t>
  </si>
  <si>
    <t>CONTRAPISO EM ARGAMASSA TRAÇO 1:4 (CIMENTO E AREIA), PREPARO MANUAL, APLICADO EM ÁREAS SECAS SOBRE LAJE, ADERIDO, ESPESSURA 2CM. AF_06/2014</t>
  </si>
  <si>
    <t>TUBO PVC, SERIE NORMAL, ESGOTO PREDIAL, DN 150 MM, FORNECIDO E INSTALADO EM SUBCOLETOR AÉREO DE ESGOTO SANITÁRIO. AF_12/2014</t>
  </si>
  <si>
    <t>PLANTIO DE GRAMA ESMERALDA EM ROLO</t>
  </si>
  <si>
    <t>MASSA ÚNICA, PARA RECEBIMENTO DE PINTURA, EM ARGAMASSA TRAÇO 1:2:8, PREPARO MANUAL, APLICADA MANUALMENTE EM FACES INTERNAS DE PAREDES, ESPESSURA DE 20MM, COM EXECUÇÃO DE TALISCAS. AF_06/2014</t>
  </si>
  <si>
    <t>TUBO PVC, SERIE NORMAL, ESGOTO PREDIAL, DN 100 MM, FORNECIDO E INSTALADO EM RAMAL DE DESCARGA OU RAMAL DE ESGOTO SANITÁRIO. AF_12/2014</t>
  </si>
  <si>
    <t>REGISTRO DE GAVETA BRUTO, LATÃO, ROSCÁVEL, 1/2", COM ACABAMENTO E CANOPLA CROMADOS. FORNECIDO E INSTALADO EM RAMAL DE ÁGUA. AF_12/2014</t>
  </si>
  <si>
    <t>TORNEIRA PLÁSTICA 3/4" PARA TANQUE - FORNECIMENTO E INSTALAÇÃO. AF_12/ 13</t>
  </si>
  <si>
    <t>TORNEIRA CROMADA DE MESA, 1/2" OU 3/4", PARA LAVATÓRIO, PADRÃO POPULAR - FORNECIMENTO E INSTALAÇÃO. AF_12/2013</t>
  </si>
  <si>
    <t>9.8</t>
  </si>
  <si>
    <t>PINTURA ESMALTE FOSCO, DUAS DEMAOS, SOBRE SUPERFICIE METALICA</t>
  </si>
  <si>
    <t>PONTO DE ILUMINAÇÃO RESIDENCIAL INCLUINDO INTERRUPTOR SIMPLES, CAIXA ELÉTRICA, ELETRODUTO, CABO, RASGO, QUEBRA E CHUMBAMENTO (EXCLUINDO LUMINÁRIA E LÂMPADA). AF_01/2016</t>
  </si>
  <si>
    <t>SIANPI</t>
  </si>
  <si>
    <t>INTERRUPTOR PARALELO (1 MÓDULO), 10A/250V, SEM SUPORTE E SEM PLACA - FORNECIMENTO E INSTALAÇÃO. AF_12/2015</t>
  </si>
  <si>
    <t>PONTO DE TOMADA RESIDENCIAL INCLUINDO TOMADA 10A/250V, CAIXA ELÉTRICA, ELETRODUTO, CABO, RASGO, QUEBRA E CHUMBAMENTO. AF_01/2016</t>
  </si>
  <si>
    <t>3953/008</t>
  </si>
  <si>
    <t>LUMINÁRIAS TIPO CALHA, DE SOBREPOR, COM REATORES DE PARTIDA RÁPIDA E LÂMPADAS FLUORESCENTES 2X2X36W, COMPLETAS, FORNECIMENTO E INSTALAÇÃO</t>
  </si>
  <si>
    <t>74131/004</t>
  </si>
  <si>
    <t>QUADRO DE DISTRIBUICAO DE ENERGIA DE EMBUTIR, EM CHAPA METALICA, PARA 18 DISJUNTORES TERMOMAGNETICOS MONOPOLARES, COM BARRAMENTO TRIFASICO E NEUTRO, FORNECIMENTO E INSTALACAO</t>
  </si>
  <si>
    <t>LAVATÓRIO LOUÇA BRANCA COM COLUNA, *44 X 35,5* CM, PADRÃO POPULAR - FORNECIMENTO E INSTALAÇÃO. AF_12/2013</t>
  </si>
  <si>
    <t>VASO SANITARIO SIFONADO CONVENCIONAL PARA PCD SEM FURO FRONTAL COM LOUÇA BRANCA SEM ASSENTO, INCLUSO CONJUNTO DE LIGAÇÃO PARA BACIA SANITÁRIA AJUSTÁVEL - FORNECIMENTO E INSTALAÇÃO. AF_10/2016</t>
  </si>
  <si>
    <t>RALO SIFONADO, PVC, DN 100 X 40 MM, JUNTA SOLDÁVEL, FORNECIDO E INSTALADO EM RAMAL DE DESCARGA OU EM RAMAL DE ESGOTO SANITÁRIO. AF_12/2014</t>
  </si>
  <si>
    <t>TUBO PVC, SERIE NORMAL, ESGOTO PREDIAL, DN 50 MM, FORNECIDO E INSTALADO EM RAMAL DE DESCARGA OU RAMAL DE ESGOTO SANITÁRIO. AF_12/2014</t>
  </si>
  <si>
    <t>CUBA DE EMBUTIR OVAL EM LOUÇA BRANCA, 35 X 50CM OU EQUIVALENTE - FORNECIMENTO E INSTALAÇÃO. AF_12/2013</t>
  </si>
  <si>
    <t>CONCRETO FCK = 30MPA, TRAÇO 1:2,1:2,5 (CIMENTO/ AREIA MÉDIA/ BRITA 1) - PREPARO MECÂNICO COM BETONEIRA 600 L. AF_07/2016</t>
  </si>
  <si>
    <t>LANÇAMENTO COM USO DE BALDES, ADENSAMENTO E ACABAMENTO DE CONCRETO EM ESTRUTURAS. AF_12/2015</t>
  </si>
  <si>
    <t>ARMACAO ACO CA-50 P/1,0M3 DE CONCRETO</t>
  </si>
  <si>
    <t>73990/001</t>
  </si>
  <si>
    <t>COMP-007</t>
  </si>
  <si>
    <t>COMPOSIÇÃO 007 - PORTA DE ALUMÍNIO C/VIDRO CRISTAL TEMPERADO</t>
  </si>
  <si>
    <t>Areia média</t>
  </si>
  <si>
    <t>Cimento Portland</t>
  </si>
  <si>
    <t>Kg</t>
  </si>
  <si>
    <t>M³</t>
  </si>
  <si>
    <t>Perfil de aluminio anodizado fosco (divisoria)</t>
  </si>
  <si>
    <t>Vidro temperado 6mm incolor para caixilho</t>
  </si>
  <si>
    <t>M²</t>
  </si>
  <si>
    <t>00010505</t>
  </si>
  <si>
    <t>00034360</t>
  </si>
  <si>
    <t>00001379</t>
  </si>
  <si>
    <t>00000370</t>
  </si>
  <si>
    <t>PORTA EM ALUMÍNIO DE ABRIR TIPO VENEZIANA COM GUARNIÇÃO, FIXAÇÃO COM PARAFUSOS - FORNECIMENTO E INSTALAÇÃO. AF_08/2015</t>
  </si>
  <si>
    <t>BATE RODAS</t>
  </si>
  <si>
    <t>Estacionamento</t>
  </si>
  <si>
    <t>COMP-008</t>
  </si>
  <si>
    <t>COMPOSIÇÃO 008 - BATE RODAS</t>
  </si>
  <si>
    <t>SINAPI  74072/002 (JULHO/2017)</t>
  </si>
  <si>
    <t>88316</t>
  </si>
  <si>
    <t>Tubo aco galvanizado com costura, classe media, dn 2.1/2", e = *3,65* mm, peso *6,51* kg/m (nbr 5580)</t>
  </si>
  <si>
    <t>7701</t>
  </si>
  <si>
    <t>CAIXA D´ÁGUA EM POLIETILENO, 1000 LITROS, COM ACESSÓRIOS</t>
  </si>
  <si>
    <t>8.10</t>
  </si>
  <si>
    <t>KIT DE PORTA DE MADEIRA PARA PINTURA, SEMI-OCA (LEVE OU MÉDIA), PADRÃO MÉDIO, 70X210CM, ESPESSURA DE 3,5CM, ITENS INCLUSOS: DOBRADIÇAS, MONTAGEM E INSTALAÇÃO DO BATENTE, FECHADURA COM EXECUÇÃO DO FURO - FORNECIMENTO E INSTALAÇÃO. AF_08/2015</t>
  </si>
  <si>
    <t>KIT DE PORTA DE MADEIRA PARA PINTURA, SEMI-OCA (LEVE OU MÉDIA), PADRÃO MÉDIO, 80X210CM, ESPESSURA DE 3,5CM, ITENS INCLUSOS: DOBRADIÇAS, MONTAGEM E INSTALAÇÃO DO BATENTE, FECHADURA COM EXECUÇÃO DO FURO - FORNECIMENTO E INSTALAÇÃO. AF_08/2015</t>
  </si>
  <si>
    <t>KIT DE PORTA DE MADEIRA PARA PINTURA, SEMI-OCA (LEVE OU MÉDIA), PADRÃO MÉDIO, 90X210CM, ESPESSURA DE 3,5CM, ITENS INCLUSOS: DOBRADIÇAS, MONTAGEM E INSTALAÇÃO DO BATENTE, FECHADURA COM EXECUÇÃO DO FURO - FORNECIMENTO E INSTALAÇÃO. AF_08/2015</t>
  </si>
  <si>
    <t>REFLETOR RETANGULAR FECHADO COM LAMPADA VAPOR METALICO 400 W</t>
  </si>
  <si>
    <t>74246/001</t>
  </si>
  <si>
    <t>QUADRO DE DISTRIBUICAO DE ENERGIA DE EMBUTIR, EM CHAPA METALICA, PARA 32 DISJUNTORES TERMOMAGNETICOS MONOPOLARES, COM BARRAMENTO TRIFASICO E NEUTRO, FORNECIMENTO E INSTALACAO</t>
  </si>
  <si>
    <t>74131/006</t>
  </si>
  <si>
    <t>DISJUNTOR MONOPOLAR TIPO DIN, CORRENTE NOMINAL DE 25A - FORNECIMENTO E INSTALAÇÃO. AF_04/2016</t>
  </si>
  <si>
    <t>DISJUNTOR MONOPOLAR TIPO DIN, CORRENTE NOMINAL DE 40A - FORNECIMENTO E INSTALAÇÃO. AF_04/2016</t>
  </si>
  <si>
    <t xml:space="preserve"> REVESTIMENTO CERÂMICO PARA PAREDES INTERNAS COM PLACAS TIPO ESMALTADA EXTRA DE DIMENSÕES 10X10 CM APLICADAS EM AMBIENTES DE ÁREA MAIOR QUE 5 M² NA ALTURA INTEIRA DAS PAREDES.</t>
  </si>
  <si>
    <t>88256</t>
  </si>
  <si>
    <t>COMPOSIÇÃO 010 -REVESTIMENTO CERÂMICO PARA PAREDES COM PLACAS TIPO PORCELANATO DE DIMENSÕES 60X60 CM APLICADA EM AMBIENTES DE ÁREA MAIOR QUE 10 M².</t>
  </si>
  <si>
    <t>SINAPI 87263 (JUNHO/2017)</t>
  </si>
  <si>
    <t>REVESTIMENTO CERÂMICO PARA PAREDES COM PLACAS TIPO PORCELANATO DE DIMENSÕES 60X60 CM APLICADA EM AMBIENTES DE ÁREA MAIOR QUE 10 M².</t>
  </si>
  <si>
    <t>COMP-009</t>
  </si>
  <si>
    <t>COMP-0010</t>
  </si>
  <si>
    <t xml:space="preserve"> REVESTIMENTO CERÂMICO PARA PAREDES COM PLACAS TIPO PORCELANATO DE DIMENSÕES 60X60 CM APLICADA EM AMBIENTES DE ÁREA MAIOR QUE 10 M².</t>
  </si>
  <si>
    <t>EXAUSTOR MECÂNICO PARA BANHEIRO</t>
  </si>
  <si>
    <t>Mercado Livre</t>
  </si>
  <si>
    <t>Submarino</t>
  </si>
  <si>
    <t>https://produto.mercadolivre.com.br/MLB-682332732-exaustor-p-banheiro-dimetro-de-150-mm-residencial-220v-_JM</t>
  </si>
  <si>
    <t>https://www.submarino.com.br/produto/123998448/exaustor-para-banheiro-ventisol-150mm?epar=102414&amp;hl=lower&amp;opn=COMPARADORESSUB&amp;s_term=COMPARADORESSUB&amp;voltagem=220%20volts</t>
  </si>
  <si>
    <t>Preço ajustado -&gt; R$ / un</t>
  </si>
  <si>
    <t>(COMPOSIÇÃO REPRESENTATIVA) DO SERVIÇO DE INST. TUBO PVC, SÉRIE N, ESGOTO PREDIAL, 100 MM (INST. RAMAL DESCARGA, RAMAL DE ESG. SANIT., PRUMADA ESG. SANIT., VENTILAÇÃO OU SUB-COLETOR AÉREO), INCL. CONEXÕES E CORTES, FIXAÇÕES, P/ PRÉDIOS. AF_10/2015</t>
  </si>
  <si>
    <t>Total item 11.5</t>
  </si>
  <si>
    <t>011</t>
  </si>
  <si>
    <t>BANCADA DE GRANITO CINZA POLIDO - FORNECIMENTO E INSTALAÇÃO.</t>
  </si>
  <si>
    <t>Total item 11.13</t>
  </si>
  <si>
    <t>COMPOSIÇÃO 011 - BANCADA DE GRANITO CINZA POLIDO - FORNECIMENTO E INSTALAÇÃO.</t>
  </si>
  <si>
    <t>SINAPI 86889 (JUNHO/2017)</t>
  </si>
  <si>
    <t>INSUMOS</t>
  </si>
  <si>
    <t>4823</t>
  </si>
  <si>
    <t>Massa plastica para marmore/granito</t>
  </si>
  <si>
    <t>7568</t>
  </si>
  <si>
    <t>Bucha de nylon sem aba s10, com parafuso de 6,10 x 65 mm em aco zincado com rosca soberba, cabeca chata e fenda phillips</t>
  </si>
  <si>
    <t>11795</t>
  </si>
  <si>
    <t>Granito para bancada, polido, tipo andorinha/ quartz/ castelo/ corumba ou outros equivalentes da regiao, e=  *2,5* cm</t>
  </si>
  <si>
    <t>37329</t>
  </si>
  <si>
    <t>Rejunte epoxi branco</t>
  </si>
  <si>
    <t>37591</t>
  </si>
  <si>
    <t>Suporte mao-francesa em aco, abas iguais 40 cm, capacidade minima 70 kg, branco</t>
  </si>
  <si>
    <t>88274</t>
  </si>
  <si>
    <t>Marmorista/graniteiro com encargos complementares</t>
  </si>
  <si>
    <t>Menos concreto de fundação (item 3.5)</t>
  </si>
  <si>
    <t>007</t>
  </si>
  <si>
    <t xml:space="preserve"> RETIRADA DE CAIXA DE AR CONDICIONADO.</t>
  </si>
  <si>
    <t>Caixas existentes</t>
  </si>
  <si>
    <t>SEINFRA C3038 (MARÇO/2016)</t>
  </si>
  <si>
    <t>RETIRADA DE CAIXA DE AR CONDICIONADO</t>
  </si>
  <si>
    <t>COMPOSIÇÃO 012 - RETIRADA DE CAIXA DE AR CONDICIONADO</t>
  </si>
  <si>
    <t>012</t>
  </si>
  <si>
    <t>Pisos(COMPUTADOR)</t>
  </si>
  <si>
    <t>RELE FOTOELETRICO P/ COMANDO DE ILUMINACAO EXTERNA 220V/1000W - FORNECIMENTO E INSTALACAO</t>
  </si>
  <si>
    <t>ELETRODUTO RÍGIDO ROSCÁVEL, PVC, DN 50 MM (1 1/2") - FORNECIMENTO E INSTALAÇÃO. AF_12/2015</t>
  </si>
  <si>
    <t>CABO DE COBRE FLEXÍVEL ISOLADO, 10 MM², ANTI-CHAMA 450/750 V, PARA CIRCUITOS TERMINAIS - FORNECIMENTO E INSTALAÇÃO. AF_12/2015</t>
  </si>
  <si>
    <t>CABO DE COBRE FLEXÍVEL ISOLADO, 2,5 MM², ANTI-CHAMA 0,6/1,0 KV, PARA CIRCUITOS TERMINAIS - FORNECIMENTO E INSTALAÇÃO. AF_12/2015</t>
  </si>
  <si>
    <t>FORNECIMENTO BOMBA RECALQUE D'AGUA TRIFASICA 3,0 HP, INCLUSIVE ACESSÓRIOS FIXAÇÃO E INSTALAÇÃO.</t>
  </si>
  <si>
    <t>FORNECIMENTO E INSTALAÇÃO DE EXAUSTOR ELÉTRICO TIPO DOMICILIAR</t>
  </si>
  <si>
    <t>WC Fem</t>
  </si>
  <si>
    <t>SEINFRA C1477 (MARÇO/2016)</t>
  </si>
  <si>
    <t>Exaustor mecânico para banheiro</t>
  </si>
  <si>
    <t>COMPOSIÇÃO 013 - FORNECIMENTO E INSTALAÇÃO DE EXAUSTOR ELÉTRICO TIPO DOMICILIAR</t>
  </si>
  <si>
    <t>013</t>
  </si>
  <si>
    <t>14.0</t>
  </si>
  <si>
    <t>ADMINISTRAÇÃO LOCAL</t>
  </si>
  <si>
    <t>ENGENHEIRO CIVIL DE OBRA PLENO COM ENCARGOS COMPLEMENTARES</t>
  </si>
  <si>
    <t>14.1</t>
  </si>
  <si>
    <t>14.2</t>
  </si>
  <si>
    <t>SEINFRA C0628 (MARÇO/2016)</t>
  </si>
  <si>
    <t xml:space="preserve">CAIXA DE PASSAGEM COM TAMPA PARAFUSADA 200X200X100mm 
</t>
  </si>
  <si>
    <t xml:space="preserve">COMPOSIÇÃO 014 - CAIXA DE PASSAGEM COM TAMPA PARAFUSADA 200X200X100mm </t>
  </si>
  <si>
    <t>COMP-014</t>
  </si>
  <si>
    <t>COMP-015</t>
  </si>
  <si>
    <t xml:space="preserve">COMPOSIÇÃO 015 - CAIXA DE PASSAGEM COM TAMPA PARAFUSADA 150X150X80mm </t>
  </si>
  <si>
    <t xml:space="preserve">CAIXA DE PASSAGEM COM TAMPA PARAFUSADA 150X150X80mm 
</t>
  </si>
  <si>
    <t>COMP-016</t>
  </si>
  <si>
    <t>SEINFRA C0626 (MARÇO/2016)</t>
  </si>
  <si>
    <t xml:space="preserve">CAIXA DE PASSAGEM COM TAMPA PARAFUSADA 100X100X80mm 
</t>
  </si>
  <si>
    <t xml:space="preserve">COMPOSIÇÃO 016 - CAIXA DE PASSAGEM COM TAMPA PARAFUSADA 100X100X80mm </t>
  </si>
  <si>
    <t xml:space="preserve">COMPOSIÇÃO 017 - DISJUNTOR DIFERENCIAL DR-16A - 40A, 30mA </t>
  </si>
  <si>
    <t>SEINFRA C4530 (MARÇO/2016)</t>
  </si>
  <si>
    <t xml:space="preserve">Disjuntor diferencial dr-16a - 40a, 30ma </t>
  </si>
  <si>
    <t>00039467</t>
  </si>
  <si>
    <t>COMP-017</t>
  </si>
  <si>
    <t>COMPOSIÇÃO 018 - - QUADRO DE MEDIÇÃO PADRÃO CELPE</t>
  </si>
  <si>
    <t>SEINFRA C3579 (MARÇO/2016)</t>
  </si>
  <si>
    <t>FORNECIMENTO E ASSENTAMENTO DE CAIXA PARA MEDICAO TRIFASICA (PADRAO CELPE).</t>
  </si>
  <si>
    <t>QUADRO DE MEDIÇÃO PADRÃO CELPE</t>
  </si>
  <si>
    <t>COMP-019</t>
  </si>
  <si>
    <t>COMPOSIÇÃO 019 - - FORNECIMENTO DE LUMINARIA ARANDELA DE ALUMINIO FUNDIDO COM GRADE, COR BRANCA, AE 01 (P) 15W, LUMALUX OU SIM., INCLUSIVE LAMPADA FLUORESCENTE COMPACTA ELETRONICA DE 15W, DEMAIS ACESSORIOS E INSTALACAO.</t>
  </si>
  <si>
    <t>00038769</t>
  </si>
  <si>
    <t>Luminaria arandela tipo meia-lua com vidro fosco *30 x 15* cm, para 1 lampada,base e27, potencia maxima 40/60 w</t>
  </si>
  <si>
    <t>SEINFRA C4106 (MARÇO/2016)</t>
  </si>
  <si>
    <t>SEINFRA C4108 (MARÇO/2016)</t>
  </si>
  <si>
    <t>COMPOSIÇÃO 020 - - FORNECIMENTO DE LUMINARIA QUADRADA DE SOBREPOR DE ALUMINIO PINTADO,DIFUSOR DE VIDRO FOSCO, COR BRANCA, PFD 12 2X20W,LUMALUX OU SIM INLUSIVE LAMPADAS FLUORESCENTE COMPACTA ELETRONICA DE 20W, DEMAIS ACESSORIOS E INSTALACAO</t>
  </si>
  <si>
    <t>COMP-020</t>
  </si>
  <si>
    <t>COMP-021</t>
  </si>
  <si>
    <t>SEINFRA C4110(MARÇO/2016)</t>
  </si>
  <si>
    <t>COMPOSIÇÃO 021 - - SISTEMA DE ILUMINAÇÃO COM LED BRANCO PARA FIXAÇÃO LATERAL EM LINHA COM DISPERSÃO A 90 GRAUS E SUPORTE DE ALUMÍNIO, ALIMENTAÇÃO POR DRIVER REMOTO EM CORRENTE CONTÍNUA</t>
  </si>
  <si>
    <t>SEINFRA C1064(MARÇO/2016)</t>
  </si>
  <si>
    <t>4.9</t>
  </si>
  <si>
    <t>13.7</t>
  </si>
  <si>
    <t>BDI diferenciado</t>
  </si>
  <si>
    <r>
      <rPr>
        <b/>
        <u/>
        <sz val="8"/>
        <color rgb="FFFF0000"/>
        <rFont val="Arial"/>
        <family val="2"/>
      </rPr>
      <t>SEM</t>
    </r>
    <r>
      <rPr>
        <b/>
        <sz val="8"/>
        <color rgb="FFFF0000"/>
        <rFont val="Arial"/>
        <family val="2"/>
      </rPr>
      <t xml:space="preserve"> DESON</t>
    </r>
  </si>
  <si>
    <t>(Anexar composição)</t>
  </si>
  <si>
    <t>ALVENARIA DE VEDAÇÃO DE BLOCOS CERÂMICOS FURADOS NA HORIZONTAL DE 9X19X19CM (ESPESSURA 9CM) DE PAREDES COM ÁREA LÍQUIDA MAIOR OU IGUAL A 6M² COM VÃOS E ARGAMASSA DE ASSENTAMENTO COM PREPARO EM BETONEIRA. AF_06/2014</t>
  </si>
  <si>
    <t>EMBOÇO, PARA RECEBIMENTO DE CERÂMICA, EM ARGAMASSA TRAÇO 1:2:8, PREPARO MECÂNICO COM BETONEIRA 400L, APLICADO MANUALMENTE EM FACES INTERNAS DE PAREDES, PARA AMBIENTE COM ÁREA MAIOR QUE 10M2, ESPESSURA DE 20MM, COM EXECUÇÃO DE TALISCAS. AF_06/2014</t>
  </si>
  <si>
    <t>CONTRAPISO EM ARGAMASSA TRAÇO 1:4 (CIMENTO E AREIA), PREPARO MECÂNICO COM BETONEIRA 400 L, APLICADO EM ÁREAS SECAS SOBRE LAJE, ADERIDO, ESPESSURA 2CM. AF_06/2014</t>
  </si>
  <si>
    <t>Estrutura de suporte da pele de vidro das Fachadas</t>
  </si>
  <si>
    <t>CAIXILHO FIXO, DE ALUMINIO, PARA VIDRO</t>
  </si>
  <si>
    <t>BDI ADOTADO: 21,14% (EDIFICAÇÕES) / ENCARGOS SOCIAIS SEM DESONERAÇÃO: 119,38%(HORA) 73,70%(MÊS)</t>
  </si>
  <si>
    <t>COMPOSIÇÃO DE BDI DIFERENCIADO PARA EQUIPAMENTOS - SEM CPRB</t>
  </si>
  <si>
    <t>REF.: TABELA ACÓRDÃO 2622-2013, PÁG. 16</t>
  </si>
  <si>
    <t xml:space="preserve">COMPOSIÇÃO DE B.D.I. – BONIFICAÇÃO E DESPESAS INDIRETAS
</t>
  </si>
  <si>
    <t>BDI DIFERENCIADO</t>
  </si>
  <si>
    <t>*min-med</t>
  </si>
  <si>
    <r>
      <t xml:space="preserve">De </t>
    </r>
    <r>
      <rPr>
        <b/>
        <sz val="10"/>
        <color theme="1"/>
        <rFont val="Calibri"/>
        <family val="2"/>
        <scheme val="minor"/>
      </rPr>
      <t>1,50%</t>
    </r>
    <r>
      <rPr>
        <sz val="10"/>
        <color theme="1"/>
        <rFont val="Calibri"/>
        <family val="2"/>
        <scheme val="minor"/>
      </rPr>
      <t xml:space="preserve"> até </t>
    </r>
    <r>
      <rPr>
        <b/>
        <sz val="10"/>
        <color theme="1"/>
        <rFont val="Calibri"/>
        <family val="2"/>
        <scheme val="minor"/>
      </rPr>
      <t>4,49%</t>
    </r>
    <r>
      <rPr>
        <sz val="10"/>
        <color theme="1"/>
        <rFont val="Calibri"/>
        <family val="2"/>
        <scheme val="minor"/>
      </rPr>
      <t xml:space="preserve">; médio = </t>
    </r>
    <r>
      <rPr>
        <b/>
        <sz val="10"/>
        <color theme="1"/>
        <rFont val="Calibri"/>
        <family val="2"/>
        <scheme val="minor"/>
      </rPr>
      <t>3,45%</t>
    </r>
  </si>
  <si>
    <t>min</t>
  </si>
  <si>
    <r>
      <t xml:space="preserve">De </t>
    </r>
    <r>
      <rPr>
        <b/>
        <sz val="10"/>
        <color theme="1"/>
        <rFont val="Calibri"/>
        <family val="2"/>
        <scheme val="minor"/>
      </rPr>
      <t>0,85%</t>
    </r>
    <r>
      <rPr>
        <sz val="10"/>
        <color theme="1"/>
        <rFont val="Calibri"/>
        <family val="2"/>
        <scheme val="minor"/>
      </rPr>
      <t xml:space="preserve"> até </t>
    </r>
    <r>
      <rPr>
        <b/>
        <sz val="10"/>
        <color theme="1"/>
        <rFont val="Calibri"/>
        <family val="2"/>
        <scheme val="minor"/>
      </rPr>
      <t>1,11%</t>
    </r>
    <r>
      <rPr>
        <sz val="10"/>
        <color theme="1"/>
        <rFont val="Calibri"/>
        <family val="2"/>
        <scheme val="minor"/>
      </rPr>
      <t xml:space="preserve">; médio = </t>
    </r>
    <r>
      <rPr>
        <b/>
        <sz val="10"/>
        <color theme="1"/>
        <rFont val="Calibri"/>
        <family val="2"/>
        <scheme val="minor"/>
      </rPr>
      <t>0,85%</t>
    </r>
  </si>
  <si>
    <r>
      <t xml:space="preserve">De </t>
    </r>
    <r>
      <rPr>
        <b/>
        <sz val="10"/>
        <color theme="1"/>
        <rFont val="Calibri"/>
        <family val="2"/>
        <scheme val="minor"/>
      </rPr>
      <t>0,56%</t>
    </r>
    <r>
      <rPr>
        <sz val="10"/>
        <color theme="1"/>
        <rFont val="Calibri"/>
        <family val="2"/>
        <scheme val="minor"/>
      </rPr>
      <t xml:space="preserve"> até </t>
    </r>
    <r>
      <rPr>
        <b/>
        <sz val="10"/>
        <color theme="1"/>
        <rFont val="Calibri"/>
        <family val="2"/>
        <scheme val="minor"/>
      </rPr>
      <t>0,89%</t>
    </r>
    <r>
      <rPr>
        <sz val="10"/>
        <color theme="1"/>
        <rFont val="Calibri"/>
        <family val="2"/>
        <scheme val="minor"/>
      </rPr>
      <t xml:space="preserve">; médio = </t>
    </r>
    <r>
      <rPr>
        <b/>
        <sz val="10"/>
        <color theme="1"/>
        <rFont val="Calibri"/>
        <family val="2"/>
        <scheme val="minor"/>
      </rPr>
      <t>0,85%</t>
    </r>
  </si>
  <si>
    <t>Taxa de Seguro e Garantia</t>
  </si>
  <si>
    <r>
      <t xml:space="preserve">De </t>
    </r>
    <r>
      <rPr>
        <b/>
        <sz val="10"/>
        <color theme="1"/>
        <rFont val="Calibri"/>
        <family val="2"/>
        <scheme val="minor"/>
      </rPr>
      <t>0,30%</t>
    </r>
    <r>
      <rPr>
        <sz val="10"/>
        <color theme="1"/>
        <rFont val="Calibri"/>
        <family val="2"/>
        <scheme val="minor"/>
      </rPr>
      <t xml:space="preserve"> até </t>
    </r>
    <r>
      <rPr>
        <b/>
        <sz val="10"/>
        <color theme="1"/>
        <rFont val="Calibri"/>
        <family val="2"/>
        <scheme val="minor"/>
      </rPr>
      <t>0,82%</t>
    </r>
    <r>
      <rPr>
        <sz val="10"/>
        <color theme="1"/>
        <rFont val="Calibri"/>
        <family val="2"/>
        <scheme val="minor"/>
      </rPr>
      <t xml:space="preserve">; médio = </t>
    </r>
    <r>
      <rPr>
        <b/>
        <sz val="10"/>
        <color theme="1"/>
        <rFont val="Calibri"/>
        <family val="2"/>
        <scheme val="minor"/>
      </rPr>
      <t>0,48%</t>
    </r>
  </si>
  <si>
    <t>Taxa de Garantia</t>
  </si>
  <si>
    <t>G</t>
  </si>
  <si>
    <t>CONTRIBUIÇÃO PREVIDENCIÁRIA SOBRE RECEITA BRUTA (**)</t>
  </si>
  <si>
    <t xml:space="preserve">Taxa de Tributos (Soma dos itens COFINS, ISS, PIS e INSS) </t>
  </si>
  <si>
    <r>
      <t xml:space="preserve">De </t>
    </r>
    <r>
      <rPr>
        <b/>
        <sz val="10"/>
        <color theme="1"/>
        <rFont val="Calibri"/>
        <family val="2"/>
        <scheme val="minor"/>
      </rPr>
      <t>3,50%</t>
    </r>
    <r>
      <rPr>
        <sz val="10"/>
        <color theme="1"/>
        <rFont val="Calibri"/>
        <family val="2"/>
        <scheme val="minor"/>
      </rPr>
      <t xml:space="preserve"> até </t>
    </r>
    <r>
      <rPr>
        <b/>
        <sz val="10"/>
        <color theme="1"/>
        <rFont val="Calibri"/>
        <family val="2"/>
        <scheme val="minor"/>
      </rPr>
      <t>6,22%</t>
    </r>
    <r>
      <rPr>
        <sz val="10"/>
        <color theme="1"/>
        <rFont val="Calibri"/>
        <family val="2"/>
        <scheme val="minor"/>
      </rPr>
      <t xml:space="preserve">; médio = </t>
    </r>
    <r>
      <rPr>
        <b/>
        <sz val="10"/>
        <color theme="1"/>
        <rFont val="Calibri"/>
        <family val="2"/>
        <scheme val="minor"/>
      </rPr>
      <t>5,11%</t>
    </r>
  </si>
  <si>
    <r>
      <t xml:space="preserve">(BDI </t>
    </r>
    <r>
      <rPr>
        <b/>
        <sz val="10"/>
        <color theme="1"/>
        <rFont val="Calibri"/>
        <family val="2"/>
        <scheme val="minor"/>
      </rPr>
      <t>Mínimo</t>
    </r>
    <r>
      <rPr>
        <sz val="10"/>
        <color theme="1"/>
        <rFont val="Calibri"/>
        <family val="2"/>
        <scheme val="minor"/>
      </rPr>
      <t xml:space="preserve"> para Aquisição de Materiais e Equipamentos </t>
    </r>
    <r>
      <rPr>
        <u/>
        <sz val="10"/>
        <color theme="1"/>
        <rFont val="Calibri"/>
        <family val="2"/>
        <scheme val="minor"/>
      </rPr>
      <t>SEM</t>
    </r>
    <r>
      <rPr>
        <sz val="10"/>
        <color theme="1"/>
        <rFont val="Calibri"/>
        <family val="2"/>
        <scheme val="minor"/>
      </rPr>
      <t xml:space="preserve"> CPRB)</t>
    </r>
  </si>
  <si>
    <r>
      <t xml:space="preserve">De </t>
    </r>
    <r>
      <rPr>
        <b/>
        <sz val="10"/>
        <color theme="1"/>
        <rFont val="Calibri"/>
        <family val="2"/>
        <scheme val="minor"/>
      </rPr>
      <t>11,10%</t>
    </r>
    <r>
      <rPr>
        <sz val="10"/>
        <color theme="1"/>
        <rFont val="Calibri"/>
        <family val="2"/>
        <scheme val="minor"/>
      </rPr>
      <t xml:space="preserve"> até </t>
    </r>
    <r>
      <rPr>
        <b/>
        <sz val="10"/>
        <color theme="1"/>
        <rFont val="Calibri"/>
        <family val="2"/>
        <scheme val="minor"/>
      </rPr>
      <t>16,80%</t>
    </r>
    <r>
      <rPr>
        <sz val="10"/>
        <color theme="1"/>
        <rFont val="Calibri"/>
        <family val="2"/>
        <scheme val="minor"/>
      </rPr>
      <t xml:space="preserve">; médio = </t>
    </r>
    <r>
      <rPr>
        <b/>
        <sz val="10"/>
        <color theme="1"/>
        <rFont val="Calibri"/>
        <family val="2"/>
        <scheme val="minor"/>
      </rPr>
      <t>14,02%</t>
    </r>
  </si>
  <si>
    <r>
      <rPr>
        <sz val="12"/>
        <color theme="1"/>
        <rFont val="Calibri"/>
        <family val="2"/>
        <scheme val="minor"/>
      </rPr>
      <t xml:space="preserve">    Os custos indiretos são decorrentes da estrutura da obra e da empresa e que não podem ser atribuídos diretamente à execução de um dado serviço.
    Os custos indiretos variam muito, principalmente, em função do local de execução dos serviços, do tipo da obra, impostos incidentes, e ainda com as exigências do edital ou contrato. Devem ser distribuídos pelos custos unitários diretos totais dos serviços na forma de percentual destes.
    Os custos indiretos que mais afetam a construção estão a seguir identificados, entretanto, o engenheiro de custos deve analisar em cada caso sua validade. </t>
    </r>
    <r>
      <rPr>
        <b/>
        <sz val="12"/>
        <color theme="1"/>
        <rFont val="Calibri"/>
        <family val="2"/>
        <scheme val="minor"/>
      </rPr>
      <t xml:space="preserve">
</t>
    </r>
  </si>
  <si>
    <t>SERVENTE COM ENCARGOS COMPLEMENTARES</t>
  </si>
  <si>
    <t>88309</t>
  </si>
  <si>
    <t>PEDREIRO COM ENCARGOS COMPLEMENTARES</t>
  </si>
  <si>
    <t>horas por mês</t>
  </si>
  <si>
    <t>mês por mês</t>
  </si>
  <si>
    <t>meses</t>
  </si>
  <si>
    <t>1 engenheiro com 2 dias por semana, (totalizando 8 dias por mês) 4 h por dia</t>
  </si>
  <si>
    <t>27,24% (com CPRB)</t>
  </si>
  <si>
    <t>21,14% (sem CPRB)</t>
  </si>
  <si>
    <t>5.13</t>
  </si>
  <si>
    <t>9.9</t>
  </si>
  <si>
    <t>9.10</t>
  </si>
  <si>
    <t>APLICAÇÃO DE FUNDO SELADOR ACRÍLICO EM PAREDES, UMA DEMÃO. AF_06/2014</t>
  </si>
  <si>
    <t>área de chapisco total da obra</t>
  </si>
  <si>
    <t>FIXAÇÃO (ENCUNHAMENTO) DE ALVENARIA DE VEDAÇÃO COM ESPUMA DE POLIURETANO EXPANSIVA. AF_03/2016</t>
  </si>
  <si>
    <t>9.11</t>
  </si>
  <si>
    <t>APLICAÇÃO DE FUNDO SELADOR LÁTEX PVA EM TETO, UMA DEMÃO. AF_06/2014</t>
  </si>
  <si>
    <t>VASO SANITÁRIO SIFONADO COM CAIXA ACOPLADA LOUÇA BRANCA - FORNECIMENTO E INSTALAÇÃO. AF_12/2013</t>
  </si>
  <si>
    <t>M</t>
  </si>
  <si>
    <t>ASSENTO SANITARIO DE PLASTICO, TIPO CONVENCIONAL</t>
  </si>
  <si>
    <t>VÁLVULA EM PLÁSTICO 1" PARA PIA, TANQUE OU LAVATÓRIO, COM OU SEM LADRÃO - FORNECIMENTO E INSTALAÇÃO. AF_12/2013</t>
  </si>
  <si>
    <t>SIFÃO DO TIPO FLEXÍVEL EM PVC 1 X 1.1/2 - FORNECIMENTO E INSTALAÇÃO. AF_12/2013</t>
  </si>
  <si>
    <t>AZULEJISTA OU LADRILHISTA COM ENCARGOS COMPLEMENTARES</t>
  </si>
  <si>
    <t>gás</t>
  </si>
  <si>
    <t>8.11</t>
  </si>
  <si>
    <t>mesma quantidade de lavatórios</t>
  </si>
  <si>
    <t>KG</t>
  </si>
  <si>
    <t>4.10</t>
  </si>
  <si>
    <t>área de forma dos pilares previsto em projeto</t>
  </si>
  <si>
    <t>4.11</t>
  </si>
  <si>
    <t>MONTAGEM E DESMONTAGEM DE FÔRMA DE VIGA, ESCORAMENTO COM GARFO DE MADEIRA, PÉ-DIREITO SIMPLES, EM CHAPA DE MADEIRA PLASTIFICADA, 10 UTILIZAÇÕES. AF_12/2015</t>
  </si>
  <si>
    <t>área de forma das vigas previsto em projeto</t>
  </si>
  <si>
    <t>vigas coberta 1</t>
  </si>
  <si>
    <t>vigas coberta 2</t>
  </si>
  <si>
    <t>vigas coberta 3</t>
  </si>
  <si>
    <t>vigas coberta 4</t>
  </si>
  <si>
    <t>vigas piso 1-1</t>
  </si>
  <si>
    <t>vigas piso 1-2</t>
  </si>
  <si>
    <t>vigas piso2</t>
  </si>
  <si>
    <t>vigas piso 2</t>
  </si>
  <si>
    <t>4.12</t>
  </si>
  <si>
    <t>MONTAGEM E DESMONTAGEM DE FÔRMA PARA ESCADAS, COM 2 LANCES, EM CHAPA DE MADEIRA COMPENSADA PLASTIFICADA, 10 UTILIZAÇÕES. AF_01/2017</t>
  </si>
  <si>
    <t>área de forma das escadas previsto em projeto</t>
  </si>
  <si>
    <t>armação de escada 1</t>
  </si>
  <si>
    <t>armação de escada2</t>
  </si>
  <si>
    <t>4.13</t>
  </si>
  <si>
    <t>armação de pilar e viga prevista em projeto</t>
  </si>
  <si>
    <t>4.14</t>
  </si>
  <si>
    <t>ARMAÇÃO DE ESCADA, COM 2 LANCES, DE UMA ESTRUTURA CONVENCIONAL DE CONCRETO ARMADO UTILIZANDO AÇO CA-60 DE 5,0 MM - MONTAGEM. AF_01/2017</t>
  </si>
  <si>
    <t>armação de escada prevista em projeto</t>
  </si>
  <si>
    <t>MONTAGEM E DESMONTAGEM DE FÔRMA DE PILARES RETANGULARES E ESTRUTURAS SIMILARES COM ÁREA MÉDIA DAS SEÇÕES MAIOR QUE 0,25 M², PÉ-DIREITO SIMPLES, EM CHAPA DE MADEIRA COMPENSADA PLASTIFICADA, 10 UTILIZAÇÕES. AF_12/2015</t>
  </si>
  <si>
    <t>ARMAÇÃO DE PILAR OU VIGA DE UMA ESTRUTURA CONVENCIONAL DE CONCRETO ARMADO EM UM EDIFÍCIO DE MÚLTIPLOS PAVIMENTOS UTILIZANDO AÇO CA-50 DE 6,3 MM - MONTAGEM. AF_12/2015</t>
  </si>
  <si>
    <t>pilares conforme projeto</t>
  </si>
  <si>
    <t>vigas conforme projeto</t>
  </si>
  <si>
    <t>ARMAÇÃO DE PILAR OU VIGA DE UMA ESTRUTURA CONVENCIONAL DE CONCRETO ARMADO EM UM EDIFÍCIO DE MÚLTIPLOS PAVIMENTOS UTILIZANDO AÇO CA-50 DE 8,0 MM - MONTAGEM. AF_12/2015</t>
  </si>
  <si>
    <t>ARMAÇÃO DE PILAR OU VIGA DE UMA ESTRUTURA CONVENCIONAL DE CONCRETO ARMADO EM UM EDIFÍCIO DE MÚLTIPLOS PAVIMENTOS UTILIZANDO AÇO CA-50 DE 10,0 MM - MONTAGEM. AF_12/2015</t>
  </si>
  <si>
    <t>ARMAÇÃO DE PILAR OU VIGA DE UMA ESTRUTURA CONVENCIONAL DE CONCRETO ARMADO EM UM EDIFÍCIO DE MÚLTIPLOS PAVIMENTOS UTILIZANDO AÇO CA-50 DE 12,5 MM - MONTAGEM. AF_12/2015</t>
  </si>
  <si>
    <t>ARMAÇÃO DE ESCADA, COM 2 LANCES, DE UMA ESTRUTURA CONVENCIONAL DE CONCRETO ARMADO UTILIZANDO AÇO CA-50 DE 6,3 MM - MONTAGEM. AF_01/2017</t>
  </si>
  <si>
    <t>ARMAÇÃO DE ESCADA, COM 2 LANCES, DE UMA ESTRUTURA CONVENCIONAL DE CONCRETO ARMADO UTILIZANDO AÇO CA-50 DE 8,0 MM - MONTAGEM. AF_01/2017</t>
  </si>
  <si>
    <t>ARMAÇÃO DE ESCADA, COM 2 LANCES, DE UMA ESTRUTURA CONVENCIONAL DE CONCRETO ARMADO UTILIZANDO AÇO CA-50 DE 10,0 MM - MONTAGEM. AF_01/2017</t>
  </si>
  <si>
    <t>ARMAÇÃO DE ESCADA, COM 2 LANCES, DE UMA ESTRUTURA CONVENCIONAL DE CONCRETO ARMADO UTILIZANDO AÇO CA-50 DE 12,5 MM - MONTAGEM. AF_01/2017</t>
  </si>
  <si>
    <t>escadas conforme projeto</t>
  </si>
  <si>
    <t>REMOÇÃO DE PORTAS, DE FORMA MANUAL, SEM REAPROVEITAMENTO. AF_12/2017</t>
  </si>
  <si>
    <t>gab 11</t>
  </si>
  <si>
    <t xml:space="preserve">gab 12 </t>
  </si>
  <si>
    <t xml:space="preserve">bwc ao lado do gab 11 </t>
  </si>
  <si>
    <t>depósito bwc</t>
  </si>
  <si>
    <t>sala de som</t>
  </si>
  <si>
    <t>casa de bomba</t>
  </si>
  <si>
    <t>contabilidade</t>
  </si>
  <si>
    <t>bwc perto da contabilidade</t>
  </si>
  <si>
    <t>adm</t>
  </si>
  <si>
    <t>sala ao lado da adm</t>
  </si>
  <si>
    <t>telefonia</t>
  </si>
  <si>
    <t>comissão</t>
  </si>
  <si>
    <t xml:space="preserve">gab. 05 </t>
  </si>
  <si>
    <t>depósito ao lado do gab 04</t>
  </si>
  <si>
    <t xml:space="preserve">gab. 04 </t>
  </si>
  <si>
    <t xml:space="preserve">gab. 03 </t>
  </si>
  <si>
    <t>gab. 02</t>
  </si>
  <si>
    <t>gab. 07</t>
  </si>
  <si>
    <t>gab.08</t>
  </si>
  <si>
    <t xml:space="preserve">gab.09 </t>
  </si>
  <si>
    <t xml:space="preserve">gab.10 </t>
  </si>
  <si>
    <t>gab.11</t>
  </si>
  <si>
    <t xml:space="preserve">hall entre gab.12 e gab. 05 </t>
  </si>
  <si>
    <t>4.15</t>
  </si>
  <si>
    <t>4.16</t>
  </si>
  <si>
    <t>4.17</t>
  </si>
  <si>
    <t>4.18</t>
  </si>
  <si>
    <t>4.19</t>
  </si>
  <si>
    <t>4.20</t>
  </si>
  <si>
    <t>4.21</t>
  </si>
  <si>
    <t>FONTES DE PREÇOS: SINAPI NOVEMBRO-2019</t>
  </si>
  <si>
    <t>93203</t>
  </si>
  <si>
    <t>banheiro superior lado oeste e gab 06</t>
  </si>
  <si>
    <t>94992</t>
  </si>
  <si>
    <t>EXECUÇÃO DE PASSEIO (CALÇADA) OU PISO DE CONCRETO COM CONCRETO MOLDADO IN LOCO, FEITO EM OBRA, ACABAMENTO CONVENCIONAL, ESPESSURA 6 CM, ARMADO. AF_07/2016</t>
  </si>
  <si>
    <t>M2</t>
  </si>
  <si>
    <t>56,96</t>
  </si>
  <si>
    <t>58,90</t>
  </si>
  <si>
    <t>84191</t>
  </si>
  <si>
    <t>PISO EM GRANILITE, MARMORITE OU GRANITINA ESPESSURA 8 MM, INCLUSO JUNTAS DE DILATACAO PLASTICAS</t>
  </si>
  <si>
    <t>escada próxima à cozinha</t>
  </si>
  <si>
    <t>escada próxima à entrada do estacionamento</t>
  </si>
  <si>
    <t>88485</t>
  </si>
  <si>
    <t>88482</t>
  </si>
  <si>
    <t>mesma área do forro de gesso (Item 5.12)</t>
  </si>
  <si>
    <t>73933/1</t>
  </si>
  <si>
    <t>PORTA DE FERRO, DE ABRIR, TIPO GRADE COM CHAPA, 87X210CM, COM GUARNICOES</t>
  </si>
  <si>
    <t>86888</t>
  </si>
  <si>
    <t>SINAPI-I</t>
  </si>
  <si>
    <t>377</t>
  </si>
  <si>
    <t xml:space="preserve">UN    </t>
  </si>
  <si>
    <t>mesma quantidade de bacias</t>
  </si>
  <si>
    <t>86879</t>
  </si>
  <si>
    <t>86883</t>
  </si>
  <si>
    <t>11.21</t>
  </si>
  <si>
    <t>97644</t>
  </si>
  <si>
    <t>92431</t>
  </si>
  <si>
    <t>pilares tipo 2</t>
  </si>
  <si>
    <t>pilares tipo 3</t>
  </si>
  <si>
    <t>pilares tipo 4</t>
  </si>
  <si>
    <t>pilares tipo 5</t>
  </si>
  <si>
    <t>92467</t>
  </si>
  <si>
    <t>95942</t>
  </si>
  <si>
    <t>85662</t>
  </si>
  <si>
    <t>ARMACAO EM TELA DE ACO SOLDADA NERVURADA Q-92, ACO CA-60, 4,2MM, MALHA 15X15CM</t>
  </si>
  <si>
    <t>conforme solicitado em projeto</t>
  </si>
  <si>
    <t>mesma área que o item 4.6</t>
  </si>
  <si>
    <t>92759</t>
  </si>
  <si>
    <t>ARMAÇÃO DE PILAR OU VIGA DE UMA ESTRUTURA CONVENCIONAL DE CONCRETO ARMADO EM UM EDIFÍCIO DE MÚLTIPLOS PAVIMENTOS UTILIZANDO AÇO CA-60 DE 5,0 MM - MONTAGEM. AF_12/2015</t>
  </si>
  <si>
    <t>92760</t>
  </si>
  <si>
    <t>92761</t>
  </si>
  <si>
    <t>92762</t>
  </si>
  <si>
    <t>92763</t>
  </si>
  <si>
    <t>95943</t>
  </si>
  <si>
    <t>95944</t>
  </si>
  <si>
    <t>95945</t>
  </si>
  <si>
    <t>95946</t>
  </si>
  <si>
    <t>95947</t>
  </si>
  <si>
    <t>74133/2</t>
  </si>
  <si>
    <t>EMASSAMENTO COM MASSA A OLEO, DUAS DEMAOS</t>
  </si>
  <si>
    <t>Ala da platafoma PNE interna</t>
  </si>
  <si>
    <t>Viga baldrame 27</t>
  </si>
  <si>
    <t>Viga baldrame 30</t>
  </si>
  <si>
    <t>Viga baldrame 31</t>
  </si>
  <si>
    <t>Viga baldrame 43</t>
  </si>
  <si>
    <t>Viga baldrame 44</t>
  </si>
  <si>
    <t>Viga baldrame 46</t>
  </si>
  <si>
    <t>sapata (P58)</t>
  </si>
  <si>
    <t>sapata (P59)</t>
  </si>
  <si>
    <t>satapa (P62)</t>
  </si>
  <si>
    <t>sapata (P63)</t>
  </si>
  <si>
    <t>sapata (P65)</t>
  </si>
  <si>
    <t>sapata (P66)</t>
  </si>
  <si>
    <t>Volume de escavação (item 2.1)</t>
  </si>
  <si>
    <t>Vide Memória do item 3.5</t>
  </si>
  <si>
    <t>desconto dos pilares existentes</t>
  </si>
  <si>
    <t>desconto das vigas existentes</t>
  </si>
  <si>
    <t>desconto dos elementos existentes</t>
  </si>
  <si>
    <t>banheiros sub-solo</t>
  </si>
  <si>
    <t>Parte antiga</t>
  </si>
  <si>
    <t>Cubas dos balcões de lavagem (item 11.11)</t>
  </si>
  <si>
    <t>Lavatórios (item 11.10)</t>
  </si>
  <si>
    <t>96520</t>
  </si>
  <si>
    <t>ESCAVAÇÃO MECANIZADA PARA BLOCO DE COROAMENTO OU SAPATA, SEM PREVISÃO DE FÔRMA, COM RETROESCAVADEIRA. AF_06/2017</t>
  </si>
  <si>
    <t>M3</t>
  </si>
  <si>
    <t>1 encarregado geral durante meio expediente</t>
  </si>
  <si>
    <t>isolamento do canteiro</t>
  </si>
  <si>
    <t>374,92</t>
  </si>
  <si>
    <t>380,22</t>
  </si>
  <si>
    <t>1.453,57</t>
  </si>
  <si>
    <t>1.483,09</t>
  </si>
  <si>
    <t>50,46</t>
  </si>
  <si>
    <t>54,25</t>
  </si>
  <si>
    <t>97622</t>
  </si>
  <si>
    <t>DEMOLIÇÃO DE ALVENARIA DE BLOCO FURADO, DE FORMA MANUAL, SEM REAPROVEITAMENTO. AF_12/2017</t>
  </si>
  <si>
    <t>97633</t>
  </si>
  <si>
    <t>DEMOLIÇÃO DE REVESTIMENTO CERÂMICO, DE FORMA MANUAL, SEM REAPROVEITAMENTO. AF_12/2017</t>
  </si>
  <si>
    <t>97645</t>
  </si>
  <si>
    <t>REMOÇÃO DE JANELAS, DE FORMA MANUAL, SEM REAPROVEITAMENTO. AF_12/2017</t>
  </si>
  <si>
    <t>97635</t>
  </si>
  <si>
    <t>DEMOLIÇÃO DE PAVIMENTO INTERTRAVADO, DE FORMA MANUAL, COM REAPROVEITAMENTO. AF_12/2017</t>
  </si>
  <si>
    <t>Porta (metalicas)</t>
  </si>
  <si>
    <t>Portas (metalicas)</t>
  </si>
  <si>
    <t>sem</t>
  </si>
  <si>
    <t>com</t>
  </si>
  <si>
    <t>SINAPI 93203 (JULHO/2017)</t>
  </si>
  <si>
    <t>93358</t>
  </si>
  <si>
    <t>ESCAVAÇÃO MANUAL DE VALA COM PROFUNDIDADE MENOR OU IGUAL A 1,30 M. AF_03/2016</t>
  </si>
  <si>
    <t>93382</t>
  </si>
  <si>
    <t>REATERRO MANUAL DE VALAS COM COMPACTAÇÃO MECANIZADA. AF_04/2016</t>
  </si>
  <si>
    <t>89168</t>
  </si>
  <si>
    <t>(COMPOSIÇÃO REPRESENTATIVA) DO SERVIÇO DE ALVENARIA DE VEDAÇÃO DE BLOCOS VAZADOS DE CERÂMICA DE 9X19X19CM (ESPESSURA 9CM), PARA EDIFICAÇÃO HABITACIONAL UNIFAMILIAR (CASA) E EDIFICAÇÃO PÚBLICA PADRÃO. AF_11/2014</t>
  </si>
  <si>
    <t>96536</t>
  </si>
  <si>
    <t>FABRICAÇÃO, MONTAGEM E DESMONTAGEM DE FÔRMA PARA VIGA BALDRAME, EM MADEIRA SERRADA, E=25 MM, 4 UTILIZAÇÕES. AF_06/2017</t>
  </si>
  <si>
    <t>Vide Memória do item 4.4</t>
  </si>
  <si>
    <t>74141/2</t>
  </si>
  <si>
    <t>LAJE PRE-MOLD BETA 12 P/3,5KN/M2 VAO 4,1M INCL VIGOTAS TIJOLOS ARMADU-RA NEGATIVA CAPEAMENTO 3CM CONCRETO 15MPA ESCORAMENTO MATERIAIS E MAO DE OBRA.</t>
  </si>
  <si>
    <t>74141/3</t>
  </si>
  <si>
    <t>LAJE PRE-MOLD BETA 16 P/3,5KN/M2 VAO 5,2M INCL VIGOTAS TIJOLOS ARMADU-RA NEGATIVA CAPEAMENTO 3CM CONCRETO 15MPA ESCORAMENTO MATERIAL E MAO  DE OBRA.</t>
  </si>
  <si>
    <t>mesma área que o item 4.7</t>
  </si>
  <si>
    <t>96367</t>
  </si>
  <si>
    <t>PAREDE COM PLACAS DE GESSO ACARTONADO (DRYWALL), PARA USO INTERNO, COM DUAS FACES DUPLAS E ESTRUTURA METÁLICA COM GUIAS SIMPLES, COM VÃOS. AF_06/2017_P</t>
  </si>
  <si>
    <t>37596</t>
  </si>
  <si>
    <t>ARGAMASSA COLANTE TIPO ACIII E</t>
  </si>
  <si>
    <t xml:space="preserve">KG    </t>
  </si>
  <si>
    <t>38195</t>
  </si>
  <si>
    <t>PISO PORCELANATO, BORDA RETA, EXTRA, FORMATO MAIOR QUE 2025 CM2</t>
  </si>
  <si>
    <t xml:space="preserve">M2    </t>
  </si>
  <si>
    <t>98671</t>
  </si>
  <si>
    <t>PISO EM GRANITO APLICADO EM AMBIENTES INTERNOS. AF_06/2018</t>
  </si>
  <si>
    <t>92566</t>
  </si>
  <si>
    <t>FABRICAÇÃO E INSTALAÇÃO DE ESTRUTURA PONTALETADA DE MADEIRA NÃO APARELHADA PARA TELHADOS COM ATÉ 2 ÁGUAS E PARA TELHA ONDULADA DE FIBROCIMENTO, METÁLICA, PLÁSTICA OU TERMOACÚSTICA, INCLUSO TRANSPORTE VERTICAL. AF_12/2015</t>
  </si>
  <si>
    <t>94207</t>
  </si>
  <si>
    <t>TELHAMENTO COM TELHA ONDULADA DE FIBROCIMENTO E = 6 MM, COM RECOBRIMENTO LATERAL DE 1/4 DE ONDA PARA TELHADO COM INCLINAÇÃO MAIOR QUE 10°, COM ATÉ 2 ÁGUAS, INCLUSO IÇAMENTO. AF_07/2019</t>
  </si>
  <si>
    <t>100435</t>
  </si>
  <si>
    <t>RUFO EM FIBROCIMENTO PARA TELHA ONDULADA E = 6 MM, ABA DE 26 CM, INCLUSO TRANSPORTE VERTICAL, EXCETO CONTRARRUFO. AF_07/2019</t>
  </si>
  <si>
    <t>vide memória do item anterior (item 7.4.1)</t>
  </si>
  <si>
    <t>98546</t>
  </si>
  <si>
    <t>IMPERMEABILIZAÇÃO DE SUPERFÍCIE COM MANTA ASFÁLTICA, UMA CAMADA, INCLUSIVE APLICAÇÃO DE PRIMER ASFÁLTICO, E=3MM. AF_06/2018</t>
  </si>
  <si>
    <t>87495</t>
  </si>
  <si>
    <t>ALVENARIA DE VEDAÇÃO DE BLOCOS CERÂMICOS FURADOS NA HORIZONTAL DE 9X19X19CM (ESPESSURA 9CM) DE PAREDES COM ÁREA LÍQUIDA MENOR QUE 6M² SEM VÃOS E ARGAMASSA DE ASSENTAMENTO COM PREPARO EM BETONEIRA. AF_06/2014</t>
  </si>
  <si>
    <t>7.5.6</t>
  </si>
  <si>
    <t>7.5.7</t>
  </si>
  <si>
    <t>98564</t>
  </si>
  <si>
    <t>PROTEÇÃO MECÂNICA DE SUPERFÍCIE VERTICAL COM ARGAMASSA DE CIMENTO E AREIA, TRAÇO 1:3, E=2CM. AF_06/2018</t>
  </si>
  <si>
    <t>Área das paredes das calhas h=0,20m (Item 7.5.3)</t>
  </si>
  <si>
    <t>Área de piso das calhas L=0,40m (Item 7.5.4)</t>
  </si>
  <si>
    <t>98563</t>
  </si>
  <si>
    <t>PROTEÇÃO MECÂNICA DE SUPERFÍCIE HORIZONTAL COM ARGAMASSA DE CIMENTO E AREIA, TRAÇO 1:3, E=2CM. AF_06/2018</t>
  </si>
  <si>
    <t>91791</t>
  </si>
  <si>
    <t>(COMPOSIÇÃO REPRESENTATIVA) DO SERVIÇO DE INSTALAÇÃO DE TUBOS DE PVC, SÉRIE R, ÁGUA PLUVIAL, DN 150 MM (INSTALADO EM CONDUTORES VERTICAIS), INCLUSIVE CONEXÕES, CORTES E FIXAÇÕES, PARA PRÉDIOS. AF_10/2015</t>
  </si>
  <si>
    <t>74166/1</t>
  </si>
  <si>
    <t>CAIXA DE INSPEÇÃO EM CONCRETO PRÉ-MOLDADO DN 60CM COM TAMPA H= 60CM - FORNECIMENTO E INSTALACAO</t>
  </si>
  <si>
    <t>94576</t>
  </si>
  <si>
    <t>JANELA DE ALUMÍNIO DE CORRER, 2 FOLHAS, FIXAÇÃO COM PARAFUSO, VEDAÇÃO COM ESPUMA EXPANSIVA PU, COM VIDROS, PADRONIZADA. AF_07/2016</t>
  </si>
  <si>
    <t>94578</t>
  </si>
  <si>
    <t>JANELA DE ALUMÍNIO DE CORRER, 3 FOLHAS, FIXAÇÃO COM PARAFUSO, VEDAÇÃO COM ESPUMA EXPANSIVA PU, COM VIDROS, PADRONIZADA. AF_07/2016</t>
  </si>
  <si>
    <t>73859/2</t>
  </si>
  <si>
    <t>CAPINA E LIMPEZA MANUAL DE TERRENO</t>
  </si>
  <si>
    <t>limpeza da área da obra</t>
  </si>
  <si>
    <t>1.5.1</t>
  </si>
  <si>
    <t>1.5.2</t>
  </si>
  <si>
    <t>1.5.3</t>
  </si>
  <si>
    <t>1.5.4</t>
  </si>
  <si>
    <t>1.5.5</t>
  </si>
  <si>
    <t>1.5.6</t>
  </si>
  <si>
    <t>1.5.7</t>
  </si>
  <si>
    <t>SEINFRA  C1968</t>
  </si>
  <si>
    <t>vide memória do item 9.2</t>
  </si>
  <si>
    <t>88497</t>
  </si>
  <si>
    <t>APLICAÇÃO E LIXAMENTO DE MASSA LÁTEX EM PAREDES, DUAS DEMÃOS. AF_06/2014</t>
  </si>
  <si>
    <t>tetos conforme projeto</t>
  </si>
  <si>
    <t>vide memória do item 9.3</t>
  </si>
  <si>
    <t>88488</t>
  </si>
  <si>
    <t>APLICAÇÃO MANUAL DE PINTURA COM TINTA LÁTEX ACRÍLICA EM TETO, DUAS DEMÃOS. AF_06/2014</t>
  </si>
  <si>
    <t>88489</t>
  </si>
  <si>
    <t>APLICAÇÃO MANUAL DE PINTURA COM TINTA LÁTEX ACRÍLICA EM PAREDES, DUAS DEMÃOS. AF_06/2014</t>
  </si>
  <si>
    <t>95305</t>
  </si>
  <si>
    <t>TEXTURA ACRÍLICA, APLICAÇÃO MANUAL EM PAREDE, UMA DEMÃO. AF_09/2016</t>
  </si>
  <si>
    <t>95624</t>
  </si>
  <si>
    <t>APLICAÇÃO MANUAL DE TINTA LÁTEX ACRÍLICA EM SUPERFÍCIES EXTERNAS DE SACADA DE EDIFÍCIOS DE MÚLTIPLOS PAVIMENTOS, DUAS DEMÃOS. AF_11/2016</t>
  </si>
  <si>
    <t>74065/3</t>
  </si>
  <si>
    <t>PINTURA ESMALTE BRILHANTE PARA MADEIRA, DUAS DEMAOS, SOBRE FUNDO NIVELADOR BRANCO</t>
  </si>
  <si>
    <t>73924/3</t>
  </si>
  <si>
    <t>Área de esquadrias de ferro (Item 8.8)</t>
  </si>
  <si>
    <t>93567</t>
  </si>
  <si>
    <t>MES</t>
  </si>
  <si>
    <t>93572</t>
  </si>
  <si>
    <t>ENCARREGADO GERAL DE OBRAS COM ENCARGOS COMPLEMENTARES</t>
  </si>
  <si>
    <t>89957</t>
  </si>
  <si>
    <t>PONTO DE CONSUMO TERMINAL DE ÁGUA FRIA (SUBRAMAL) COM TUBULAÇÃO DE PVC, DN 25 MM, INSTALADO EM RAMAL DE ÁGUA, INCLUSOS RASGO E CHUMBAMENTO EM ALVENARIA. AF_12/2014</t>
  </si>
  <si>
    <t>91785</t>
  </si>
  <si>
    <t>(COMPOSIÇÃO REPRESENTATIVA) DO SERVIÇO DE INSTALAÇÃO DE TUBOS DE PVC, SOLDÁVEL, ÁGUA FRIA, DN 25 MM (INSTALADO EM RAMAL, SUB-RAMAL, RAMAL DE DISTRIBUIÇÃO OU PRUMADA), INCLUSIVE CONEXÕES, CORTES E FIXAÇÕES, PARA PRÉDIOS. AF_10/2015</t>
  </si>
  <si>
    <t>91792</t>
  </si>
  <si>
    <t>(COMPOSIÇÃO REPRESENTATIVA) DO SERVIÇO DE INSTALAÇÃO DE TUBO DE PVC, SÉRIE NORMAL, ESGOTO PREDIAL, DN 40 MM (INSTALADO EM RAMAL DE DESCARGA OU RAMAL DE ESGOTO SANITÁRIO), INCLUSIVE CONEXÕES, CORTES E FIXAÇÕES, PARA PRÉDIOS. AF_10/2015</t>
  </si>
  <si>
    <t>SINAPI 86889 (NOVEMBRO/2019)</t>
  </si>
  <si>
    <t>96985</t>
  </si>
  <si>
    <t>HASTE DE ATERRAMENTO 5/8  PARA SPDA - FORNECIMENTO E INSTALAÇÃO. AF_12/2017</t>
  </si>
  <si>
    <t>TOTAL DO MATERIAL ESCAVADO (VIDE ITEM 11.22.1)</t>
  </si>
  <si>
    <t>95241</t>
  </si>
  <si>
    <t>LASTRO DE CONCRETO MAGRO, APLICADO EM PISOS OU RADIERS, ESPESSURA DE 5 CM. AF_07/2016</t>
  </si>
  <si>
    <t>87475</t>
  </si>
  <si>
    <t>ALVENARIA DE VEDAÇÃO DE BLOCOS CERÂMICOS FURADOS NA VERTICAL DE 19X19X39CM (ESPESSURA 19CM) DE PAREDES COM ÁREA LÍQUIDA MENOR QUE 6M² SEM VÃOS E ARGAMASSA DE ASSENTAMENTO COM PREPARO EM BETONEIRA. AF_06/2014</t>
  </si>
  <si>
    <t>VIDE ITEM 11.22.4</t>
  </si>
  <si>
    <t>98555</t>
  </si>
  <si>
    <t>IMPERMEABILIZAÇÃO DE SUPERFÍCIE COM ARGAMASSA POLIMÉRICA / MEMBRANA ACRÍLICA, 3 DEMÃOS. AF_06/2018</t>
  </si>
  <si>
    <t>83682</t>
  </si>
  <si>
    <t>CAMADA VERTICAL DRENANTE C/ PEDRA BRITADA NUMS 1 E 2</t>
  </si>
  <si>
    <t>97902</t>
  </si>
  <si>
    <t>CAIXA ENTERRADA HIDRÁULICA RETANGULAR EM ALVENARIA COM TIJOLOS CERÂMICOS MACIÇOS, DIMENSÕES INTERNAS: 0,6X0,6X0,6 M PARA REDE DE ESGOTO. AF_05/2018</t>
  </si>
  <si>
    <t>87511</t>
  </si>
  <si>
    <t>ALVENARIA DE VEDAÇÃO DE BLOCOS CERÂMICOS FURADOS NA HORIZONTAL DE 9X19X19CM (ESPESSURA 9CM) DE PAREDES COM ÁREA LÍQUIDA MENOR QUE 6M² COM VÃOS E ARGAMASSA DE ASSENTAMENTO COM PREPARO EM BETONEIRA. AF_06/2014</t>
  </si>
  <si>
    <t>98679</t>
  </si>
  <si>
    <t>PISO CIMENTADO, TRAÇO 1:3 (CIMENTO E AREIA), ACABAMENTO LISO, ESPESSURA 2,0 CM, PREPARO MECÂNICO DA ARGAMASSA. AF_06/2018</t>
  </si>
  <si>
    <t>83623</t>
  </si>
  <si>
    <t>GRELHA DE FERRO FUNDIDO PARA CANALETA LARG = 30CM, FORNECIMENTO E ASSENTAMENTO</t>
  </si>
  <si>
    <t>94275</t>
  </si>
  <si>
    <t>ASSENTAMENTO DE GUIA (MEIO-FIO) EM TRECHO RETO, CONFECCIONADA EM CONCRETO PRÉ-FABRICADO, DIMENSÕES 100X15X13X20 CM (COMPRIMENTO X BASE INFERIOR X BASE SUPERIOR X ALTURA), PARA URBANIZAÇÃO INTERNA DE EMPREENDIMENTOS. AF_06/2016_P</t>
  </si>
  <si>
    <t>98509</t>
  </si>
  <si>
    <t>PLANTIO DE ARBUSTO OU  CERCA VIVA. AF_05/2018</t>
  </si>
  <si>
    <t>98510</t>
  </si>
  <si>
    <t>PLANTIO DE ÁRVORE ORNAMENTAL COM ALTURA DE MUDA MENOR OU IGUAL A 2,00 M. AF_05/2018</t>
  </si>
  <si>
    <t>36206</t>
  </si>
  <si>
    <t>BARRA DE APOIO RETA, EM ACO INOX POLIDO, COMPRIMENTO 90 CM, DIAMETRO MINIMO 3 CM</t>
  </si>
  <si>
    <t>99839</t>
  </si>
  <si>
    <t>GUARDA-CORPO DE AÇO GALVANIZADO DE 1,10M DE ALTURA, MONTANTES TUBULARES DE 1.1/2 ESPAÇADOS DE 1,20M, TRAVESSA SUPERIOR DE 2, GRADIL FORMADO POR BARRAS CHATAS EM FERRO DE 32X4,8MM, FIXADO COM CHUMBADOR MECÂNICO. AF_04/2019_P</t>
  </si>
  <si>
    <t>88630</t>
  </si>
  <si>
    <t>ARGAMASSA TRAÇO 1:4 (CIMENTO E AREIA MÉDIA), PREPARO MECÂNICO COM BETONEIRA 400 L. AF_08/2014</t>
  </si>
  <si>
    <t>99803</t>
  </si>
  <si>
    <t>LIMPEZA DE PISO CERÂMICO OU PORCELANATO COM PANO ÚMIDO. AF_04/2019</t>
  </si>
  <si>
    <t>93128</t>
  </si>
  <si>
    <t>91953</t>
  </si>
  <si>
    <t>INTERRUPTOR SIMPLES (1 MÓDULO), 10A/250V, INCLUINDO SUPORTE E PLACA - FORNECIMENTO E INSTALAÇÃO. AF_12/2015</t>
  </si>
  <si>
    <t>91959</t>
  </si>
  <si>
    <t>INTERRUPTOR SIMPLES (2 MÓDULOS), 10A/250V, INCLUINDO SUPORTE E PLACA - FORNECIMENTO E INSTALAÇÃO. AF_12/2015</t>
  </si>
  <si>
    <t>91967</t>
  </si>
  <si>
    <t>INTERRUPTOR SIMPLES (3 MÓDULOS), 10A/250V, INCLUINDO SUPORTE E PLACA - FORNECIMENTO E INSTALAÇÃO. AF_12/2015</t>
  </si>
  <si>
    <t>93145</t>
  </si>
  <si>
    <t>PONTO DE ILUMINAÇÃO E TOMADA, RESIDENCIAL, INCLUINDO INTERRUPTOR SIMPLES E TOMADA 10A/250V, CAIXA ELÉTRICA, ELETRODUTO, CABO, RASGO, QUEBRA E CHUMBAMENTO (EXCLUINDO LUMINÁRIA E LÂMPADA). AF_01/2016</t>
  </si>
  <si>
    <t>92023</t>
  </si>
  <si>
    <t>INTERRUPTOR SIMPLES (1 MÓDULO) COM 1 TOMADA DE EMBUTIR 2P+T 10 A,  INCLUINDO SUPORTE E PLACA - FORNECIMENTO E INSTALAÇÃO. AF_12/2015</t>
  </si>
  <si>
    <t>91954</t>
  </si>
  <si>
    <t>93139</t>
  </si>
  <si>
    <t>PONTO DE ILUMINAÇÃO RESIDENCIAL INCLUINDO INTERRUPTOR PARALELO (2 MÓDULOS), CAIXA ELÉTRICA, ELETRODUTO, CABO, RASGO, QUEBRA E CHUMBAMENTO (EXCLUINDO LUMINÁRIA E LÂMPADA). AF_01/2016</t>
  </si>
  <si>
    <t>93141</t>
  </si>
  <si>
    <t>91996</t>
  </si>
  <si>
    <t>TOMADA MÉDIA DE EMBUTIR (1 MÓDULO), 2P+T 10 A, INCLUINDO SUPORTE E PLACA - FORNECIMENTO E INSTALAÇÃO. AF_12/2015</t>
  </si>
  <si>
    <t>93144</t>
  </si>
  <si>
    <t>PONTO DE UTILIZAÇÃO DE EQUIPAMENTOS ELÉTRICOS, RESIDENCIAL, INCLUINDO SUPORTE E PLACA, CAIXA ELÉTRICA, ELETRODUTO, CABO, RASGO, QUEBRA E CHUMBAMENTO. AF_01/2016</t>
  </si>
  <si>
    <t>98307</t>
  </si>
  <si>
    <t>TOMADA DE REDE RJ45 - FORNECIMENTO E INSTALAÇÃO. AF_11/2019</t>
  </si>
  <si>
    <t>100561</t>
  </si>
  <si>
    <t>QUADRO DE DISTRIBUICAO PARA TELEFONE N.3, 40X40X12CM EM CHAPA METALICA, DE EMBUTIR, SEM ACESSORIOS, PADRAO TELEBRAS, FORNECIMENTO E INSTALAÇÃO. AF_11/2019</t>
  </si>
  <si>
    <t>73953/4</t>
  </si>
  <si>
    <t>LUMINÁRIAS TIPO CALHA, DE SOBREPOR, COM REATORES DE PARTIDA RÁPIDA E LÂMPADAS FLUORESCENTES 2X2X18W, COMPLETAS, FORNECIMENTO E INSTALAÇÃO</t>
  </si>
  <si>
    <t>91871</t>
  </si>
  <si>
    <t>ELETRODUTO RÍGIDO ROSCÁVEL, PVC, DN 25 MM (3/4"), PARA CIRCUITOS TERMINAIS, INSTALADO EM PAREDE - FORNECIMENTO E INSTALAÇÃO. AF_12/2015</t>
  </si>
  <si>
    <t>1.677,84</t>
  </si>
  <si>
    <t>1.645,64</t>
  </si>
  <si>
    <t>97891</t>
  </si>
  <si>
    <t>CAIXA ENTERRADA ELÉTRICA RETANGULAR, EM ALVENARIA COM BLOCOS DE CONCRETO, FUNDO COM BRITA, DIMENSÕES INTERNAS: 0,4X0,4X0,4 M. AF_05/2018</t>
  </si>
  <si>
    <t>87263</t>
  </si>
  <si>
    <t>REVESTIMENTO CERÂMICO PARA PISO COM PLACAS TIPO PORCELANATO DE DIMENSÕES 60X60 CM APLICADA EM AMBIENTES DE ÁREA MAIOR QUE 10 M² - AMADEIRADO.</t>
  </si>
  <si>
    <t>COMPOSIÇÃO 009 - REVESTIMENTO CERÂMICO PARA PAREDES INTERNAS COM PLACAS TIPO ESMALTADA EXTRA DE DIMENSÕES 10X10 CM COM REJUNTE.</t>
  </si>
  <si>
    <t>SEINFRA 026</t>
  </si>
  <si>
    <t>REVESTIMENTO CERÂMICO PARA PAREDES INTERNAS COM PLACAS TIPO ESMALTADA EXTRA DE DIMENSÕES 10X10 CM COM REJUNTE.</t>
  </si>
  <si>
    <t>I6497</t>
  </si>
  <si>
    <t>CERÂMICA ESMALTADA DIMENSÕES ATÉ 10x10cm (100 cm²) - DECORATIVA</t>
  </si>
  <si>
    <t>ARGAMASSA TRAÇO 1:5 (EM VOLUME DE CIMENTO E AREIA GROSSA ÚMIDA) PARA CHAPISCO CONVENCIONAL, PREPARO MECÂNICO COM BETONEIRA 400 L. AF_08/2019</t>
  </si>
  <si>
    <t>87310</t>
  </si>
  <si>
    <t>REJUNTE COLORIDO, CIMENTICIO</t>
  </si>
  <si>
    <t>34357</t>
  </si>
  <si>
    <t>Casas Bahia</t>
  </si>
  <si>
    <t>20254</t>
  </si>
  <si>
    <t>CAIXA DE PASSAGEM METALICA DE SOBREPOR COM TAMPA PARAFUSADA, DIMENSOES 15 X 15 X 10 CM</t>
  </si>
  <si>
    <t>39771</t>
  </si>
  <si>
    <t>CAIXA DE PASSAGEM METALICA DE SOBREPOR COM TAMPA PARAFUSADA, DIMENSOES 20 X 20 X 10 CM</t>
  </si>
  <si>
    <t>20,42</t>
  </si>
  <si>
    <t>COMPOSIÇÃO 003 - POSTE DE AÇO CONICO CONTINUO RETO, FLANGEADO, H=6M com luminária de led para iluminação pública</t>
  </si>
  <si>
    <t>42977</t>
  </si>
  <si>
    <t>LUMINARIA DE LED PARA ILUMINACAO PUBLICA, DE 98 W  ATE 137 W, INVOLUCRO EM ALUMINIO OU ACO INOX (COLETADO CAIXA)</t>
  </si>
  <si>
    <t>1.411,66</t>
  </si>
  <si>
    <t>863</t>
  </si>
  <si>
    <t>CABO DE COBRE NU 35 MM2 MEIO-DURO</t>
  </si>
  <si>
    <t>5928</t>
  </si>
  <si>
    <t>GUINDAUTO HIDRÁULICO, CAPACIDADE MÁXIMA DE CARGA 6200 KG, MOMENTO MÁXIMO DE CARGA 11,7 TM, ALCANCE MÁXIMO HORIZONTAL 9,70 M, INCLUSIVE CAMINHÃO TOCO PBT 16.000 KG, POTÊNCIA DE 189 CV - CHP DIURNO. AF_06/2014</t>
  </si>
  <si>
    <t>CHP</t>
  </si>
  <si>
    <t>39746</t>
  </si>
  <si>
    <t>CHUMBADOR DE ACO, 1" X 600 MM, PARA POSTES DE ACO COM BASE, INCLUSO PORCA E ARRUELA</t>
  </si>
  <si>
    <t>SINAPI 100620 (NOV/2019)</t>
  </si>
  <si>
    <t>COMPOSIÇÃO 003 - POSTE 1 PÉTALA DE AÇO CONICO CONTINUO RETO, FLANGEADO, H=6M COM LUMINÁRIA DE LED PARA ILUMINAÇÃO PÚBLICA COM CHUMBADOR - FORNECIMENTO E INSTALAÇÃO</t>
  </si>
  <si>
    <t>POSTE 1 PÉTALA DE AÇO CONICO CONTINUO RETO, FLANGEADO, H=6M COM LUMINÁRIA DE LED PARA ILUMINAÇÃO PÚBLICA COM CHUMBADOR - FORNECIMENTO E INSTALAÇÃO</t>
  </si>
  <si>
    <t xml:space="preserve"> POSTE 2 PÉTALAS DE AÇO CONICO CONTINUO RETO, FLANGEADO, H=6M COM LUMINÁRIA DE LED PARA ILUMINAÇÃO PÚBLICA COM CHUMBADOR - FORNECIMENTO E INSTALAÇÃO</t>
  </si>
  <si>
    <t>https://produto.mercadolivre.com.br/MLB-1062037551-plafon-sobrepor-quadrado-led-12w-painel-bivolt-17x17-oferta-_JM?searchVariation=25907185771&amp;quantity=1&amp;variation=25907185771#searchVariation=25907185771&amp;position=1&amp;type=item&amp;tracking_id=76d6769d-ff52-47d7-8730-539fe52aa247</t>
  </si>
  <si>
    <t>(Internet, em 24/01/2020)</t>
  </si>
  <si>
    <t>https://www.leroymerlin.com.br/luminaria-painel-led-de-embutir-ou-sobrepor-12w-luz-branca-17x17cm-inspire_89809083</t>
  </si>
  <si>
    <t>Leroy Merlin</t>
  </si>
  <si>
    <t>https://www.sustentaled.com.br/luminaria-plafon-led-quadrado-embutir-12w-17x17-branco-frio</t>
  </si>
  <si>
    <t>Sustentaled</t>
  </si>
  <si>
    <t>https://www.iluminim.com.br/luminaria-plafon-30x30-32w-led-sobrepor-branco-frio?utm_source=Site&amp;utm_medium=GoogleMerchant&amp;utm_campaign=GoogleMerchant&amp;gclid=Cj0KCQiAyKrxBRDHARIsAKCzn8w4p2g7MP2fPoZsufDazOOYVXsVEg7YSgVX41KXroOL-DG-_1Yz7foaAs_0EALw_wcB</t>
  </si>
  <si>
    <t>Iluminium</t>
  </si>
  <si>
    <t>https://www.gruporcalampadas.com.br/plafon-led-de-embutir/luminaria-quadrada-de-led-de-embutir-24w?parceiro=6716&amp;gclid=Cj0KCQiAyKrxBRDHARIsAKCzn8y3O0b6TNo0LTSOuiDVNNeA6jGwHKDGsaqjWO-mL2VDHpCa-i2gfv8aAhIlEALw_wcB</t>
  </si>
  <si>
    <t>RCA Lampadas</t>
  </si>
  <si>
    <t>LUMINÁRIA HERMÉTICA DE EMBUTIR, COM CORPO EM CHAPA DE AÇO FOSFATIZADA E PINTADA ELETROSTATICAMENTE, REFLETOR E ALETAS PARABÓLICAS EM ALUMÍNIO ANODIZADO DE ALTA PUREZA E REFLETÂNCIA, DIFUSOR EM VIDRO TEMPERADO E VEDAÇÃO AUTO-ADESIVA CURVA FOTOMÉTRICA ABERTA, COM 2 REATORES 2X16W E QUATRO LÂMPADAS FLUORESCENTES TUBULARES DE 16W - COMPLETA</t>
  </si>
  <si>
    <t>I9427</t>
  </si>
  <si>
    <t>SISTEMA DE ILUMINAÇÃO COM LED BRANCO PARA FIXAÇÃO LATERAL EM LINHA COM DISPERSÃO A 90 GRAUS E SUPORTE DE ALUMÍNIO. ALIMENTAÇÃO POR DRIVER REMOTO EM CC.</t>
  </si>
  <si>
    <t>I7931</t>
  </si>
  <si>
    <t>SEINFRA 026 C4110</t>
  </si>
  <si>
    <t>97600</t>
  </si>
  <si>
    <t>REFLETOR EM ALUMÍNIO COM SUPORTE E ALÇA, LÂMPADA 125 W - FORNECIMENTO E INSTALAÇÃO PARA PISO.</t>
  </si>
  <si>
    <t>COMP-018</t>
  </si>
  <si>
    <t>39685</t>
  </si>
  <si>
    <t>CAIXA EXTERNA DE MEDICAO PARA 1 MEDIDOR TRIFASICO, COM VISOR, EM CHAPA DE ACO 18 USG (PADRAO DA CONCESSIONARIA LOCAL)</t>
  </si>
  <si>
    <t>108,77</t>
  </si>
  <si>
    <t>COMPOSIÇÃO 001 - POSTE 2 PÉTALAS DE AÇO CONICO CONTINUO RETO, FLANGEADO, H=6M COM LUMINÁRIA DE LED PARA ILUMINAÇÃO PÚBLICA COM CHUMBADOR - FORNECIMENTO E INSTALAÇÃO</t>
  </si>
  <si>
    <t>006</t>
  </si>
  <si>
    <t>COMPOSIÇÃO 006 -RETIRADA DE MEIO FIO C/ EMPILHAMENTO E S/ REMOCAO</t>
  </si>
  <si>
    <t>COTAÇÃO 01 - EXAUSTOR MECÂNICO PARA BANHEIRO</t>
  </si>
  <si>
    <t>COTAÇÃO 04 - CANCELA PARA VEICULOS</t>
  </si>
  <si>
    <t>COMPOSIÇÃO 022 - Plataforma elevatória Vertical Modelo SMART, p/port. neces. especiais, 02 paradas, dim. cabina 900x1400x1300mm, p/ 01 cadeirante e 01 acompanhante em Aço inox escovado , c/ 01 entrada, vel. 06m/min, percurso até 3,0m, da RD Mont Elevadores ou similar</t>
  </si>
  <si>
    <t>PLATAFORMA VERTICAL PARA PORTADORES DE NECESSIDADES ESPECIAIS.</t>
  </si>
  <si>
    <t>Plataforma elevatória Vertical Modelo SMART, p/port. neces. especiais, 02 paradas, dim. cabina 900x1400x1300mm, p/ 01 cadeirante e 01 acompanhante em Aço inox escovado , c/ 01 entrada, vel. 06m/min, percurso 3,0m, da RD Mont Elevadores ou similar</t>
  </si>
  <si>
    <t>13244/ORSE</t>
  </si>
  <si>
    <t>ORSE</t>
  </si>
  <si>
    <t>ORSE 12382/ORSE (NOV/2019)</t>
  </si>
  <si>
    <t>COMP-022</t>
  </si>
  <si>
    <t>muro exerno</t>
  </si>
  <si>
    <t>telhas a serem substituídas do prédio existente (30% dá área)</t>
  </si>
  <si>
    <t>DATA: JANEIRO/2020</t>
  </si>
  <si>
    <t>13.8</t>
  </si>
  <si>
    <t>6.10</t>
  </si>
  <si>
    <t>98689</t>
  </si>
  <si>
    <t>SOLEIRA EM GRANITO, LARGURA 15 CM, ESPESSURA 2,0 CM. AF_06/2018</t>
  </si>
  <si>
    <t>olhar memória do do item 8.1</t>
  </si>
  <si>
    <t>olhar memória do do item 8.2</t>
  </si>
  <si>
    <t>olhar memória do do item 8.3</t>
  </si>
  <si>
    <t>olhar memória do do item 8.4</t>
  </si>
  <si>
    <t>Área dos banheiro do pavimento superior</t>
  </si>
  <si>
    <t>https://www.americanas.com.br/produto/41944992/cancela-eletronica-prime-dc-com-barreira-de-led-3-30-garen?WT.srch=1&amp;acc=e789ea56094489dffd798f86ff51c7a9&amp;epar=bp_pl_00_go_todos-os-produtos_geral_gmv&amp;gclid=CjwKCAiA1L_xBRA2EiwAgcLKA8UnYV9VP_CCCvccz94VmL8VB5KW7-kFVruyqQMT6Co8_ny-LfsHuRoCfFYQAvD_BwE&amp;i=5b3d8ae3eec3dfb1f818b2c9&amp;o=5b848197ebb19ac62ca91ad7&amp;opn=YSMESP&amp;sellerId=49124662000162&amp;sellerid=49124662000162&amp;wt.srch=1</t>
  </si>
  <si>
    <t>https://www.shoptime.com.br/produto/41950849/cancela-eletronica-classic-ac-com-barreira-de-led-3-30-garen?WT.srch=1&amp;acc=a76c8289649a0bef0524c56c85e71570&amp;epar=bp_pl_00_go_pla_geral_3p&amp;gclid=CjwKCAiA1L_xBRA2EiwAgcLKA7eR667orPCZymrHHPmqX_YCJh5HH6IPmNYDo5xPX_Y45fOM7YJkpBoCRNwQAvD_BwE&amp;i=5b3d98b4eec3dfb1f81ca5a1&amp;o=5b848d4eebb19ac62ca92ad2&amp;opn=GOOGLEXML&amp;sellerId=49124662000162&amp;sellerid=49124662000162&amp;wt.srch=1</t>
  </si>
  <si>
    <t>https://produto.mercadolivre.com.br/MLB-1091017232-cancela-eletrnica-prime-dc-com-barreira-de-led-330-garen-_JM?quantity=1#reco_item_pos=3&amp;reco_backend=machinalis-seller-items&amp;reco_backend_type=low_level&amp;reco_client=vip-seller_items-above&amp;reco_id=87531b4b-9726-42ea-8681-39e729385249</t>
  </si>
  <si>
    <t>ShopTime</t>
  </si>
  <si>
    <t>(Internet, em 28/01/2020)</t>
  </si>
  <si>
    <t>https://www.casasbahia.com.br/ArVentilacao/AcessoriosparaArCondicionado/exaustor-de-banheiro-exb-150mm-ventisol-13185797.html?utm_medium=Cpc&amp;utm_source=GP_PLA&amp;IdSku=13185797&amp;idLojista=32096&amp;utm_campaign=arve_showcase&amp;gclid=Cj0KCQiAyKrxBRDHARIsAKCzn8yiEeBawX-zlHAmvAB6EXNqj2ATaWr9E2WLc-lKH4rCowwuFyzOc5waAmAlEALw_wcB</t>
  </si>
  <si>
    <t>96365</t>
  </si>
  <si>
    <t>PAREDE COM PLACAS DE GESSO ACARTONADO (DRYWALL), PARA USO INTERNO, COM UMA FACE SIMPLES E OUTRA FACE DUPLA E   ESTRUTURA METÁLICA COM GUIAS DUPLAS, COM VÃOS. AF_06/2017_P</t>
  </si>
  <si>
    <t>paredes da plenária</t>
  </si>
  <si>
    <t>plenária</t>
  </si>
  <si>
    <t>Casa das placas</t>
  </si>
  <si>
    <t>Leplac</t>
  </si>
  <si>
    <t>COTAÇÃO 05 - LETREIRO EM INOX COM ILUMINAÇÃO EM LED DE TAMANHA 30 CM</t>
  </si>
  <si>
    <t>letreiro em inox com iluminação em led
de tamanho 30cm</t>
  </si>
  <si>
    <t>COT-005</t>
  </si>
  <si>
    <t>LETREIRO EM INOX COM ILUMINAÇÃO EM LED DE TAMANHA 30 CM</t>
  </si>
  <si>
    <t>letreito da fachada frontal da câmara</t>
  </si>
  <si>
    <t>Equivalente mensal( Considerando 220h mensais)</t>
  </si>
  <si>
    <t>9.12</t>
  </si>
  <si>
    <t>84665</t>
  </si>
  <si>
    <t>PINTURA ACRILICA PARA SINALIZAÇÃO HORIZONTAL EM PISO CIMENTADO</t>
  </si>
  <si>
    <t>marcação pcd</t>
  </si>
  <si>
    <t>marcação idoso</t>
  </si>
  <si>
    <t>Total para 8 meses</t>
  </si>
  <si>
    <t>Área total de contrução</t>
  </si>
  <si>
    <t>Plataforma elevatória Vertical, p/port. neces. especiais, 02 paradas e 01 acompanhante em Aço inox escovado</t>
  </si>
  <si>
    <t>LCR</t>
  </si>
  <si>
    <t>OBRA: CONCLUSÃO DA OBRA REMANESCENTE DE REFORMA E AMPLIAÇÃO DA CÂMARA MUNICIPAL DO CABO DE SANTO AGOSTINHO</t>
  </si>
  <si>
    <t>COMPOSIÇÕES DE CUSTO UNITÁRIOS -SEM DESONERAÇÃO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</si>
</sst>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 &quot;R$&quot;\ * #,##0.00_ ;_ &quot;R$&quot;\ * \-#,##0.00_ ;_ &quot;R$&quot;\ * &quot;-&quot;??_ ;_ @_ "/>
    <numFmt numFmtId="167" formatCode="_ * #,##0.00_ ;_ * \-#,##0.00_ ;_ * &quot;-&quot;??_ ;_ @_ "/>
    <numFmt numFmtId="168" formatCode="0.0%"/>
    <numFmt numFmtId="169" formatCode="_(* #,##0.00_);_(* \(#,##0.00\);_(* \-??_);_(@_)"/>
    <numFmt numFmtId="170" formatCode="0000"/>
    <numFmt numFmtId="171" formatCode="#,##0.00_ ;[Red]\-#,##0.00\ "/>
    <numFmt numFmtId="172" formatCode="_(* #,##0.0000_);_(* \(#,##0.0000\);_(* &quot;-&quot;??_);_(@_)"/>
    <numFmt numFmtId="173" formatCode="0.000"/>
    <numFmt numFmtId="174" formatCode="#,##0.00000"/>
    <numFmt numFmtId="175" formatCode="0.00_ ;[Red]\-0.00\ "/>
  </numFmts>
  <fonts count="9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8"/>
      <color theme="1"/>
      <name val="Century Gothic"/>
      <family val="2"/>
    </font>
    <font>
      <b/>
      <sz val="8"/>
      <name val="Century Gothic"/>
      <family val="2"/>
    </font>
    <font>
      <b/>
      <sz val="10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b/>
      <sz val="9"/>
      <name val="Century Gothic"/>
      <family val="2"/>
    </font>
    <font>
      <b/>
      <sz val="8"/>
      <color rgb="FFFF0000"/>
      <name val="Century Gothic"/>
      <family val="2"/>
    </font>
    <font>
      <b/>
      <sz val="8"/>
      <color theme="1"/>
      <name val="Century Gothic"/>
      <family val="2"/>
    </font>
    <font>
      <b/>
      <i/>
      <sz val="8"/>
      <name val="Century Gothic"/>
      <family val="2"/>
    </font>
    <font>
      <b/>
      <u/>
      <sz val="14"/>
      <name val="Century Gothic"/>
      <family val="2"/>
    </font>
    <font>
      <b/>
      <sz val="8"/>
      <color rgb="FF002060"/>
      <name val="Century Gothic"/>
      <family val="2"/>
    </font>
    <font>
      <b/>
      <sz val="12"/>
      <name val="Calibri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sz val="8"/>
      <color theme="0" tint="-4.9989318521683403E-2"/>
      <name val="Calibri"/>
      <family val="2"/>
    </font>
    <font>
      <sz val="8"/>
      <name val="Calibri"/>
      <family val="2"/>
    </font>
    <font>
      <sz val="11"/>
      <color rgb="FFFF000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b/>
      <sz val="11"/>
      <name val="Calibri"/>
      <family val="2"/>
      <scheme val="minor"/>
    </font>
    <font>
      <b/>
      <u/>
      <sz val="8"/>
      <name val="Arial"/>
      <family val="2"/>
    </font>
    <font>
      <sz val="10"/>
      <color theme="1"/>
      <name val="Arial"/>
      <family val="2"/>
    </font>
    <font>
      <b/>
      <u/>
      <sz val="14"/>
      <color theme="1"/>
      <name val="Arial"/>
      <family val="2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u/>
      <sz val="1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u/>
      <sz val="11"/>
      <color rgb="FFFF0000"/>
      <name val="Arial"/>
      <family val="2"/>
    </font>
    <font>
      <sz val="9"/>
      <color rgb="FFFF0000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Arial"/>
      <family val="2"/>
    </font>
    <font>
      <b/>
      <i/>
      <sz val="10"/>
      <name val="Arial"/>
      <family val="2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8"/>
      <color rgb="FFFF0000"/>
      <name val="Arial"/>
      <family val="2"/>
    </font>
    <font>
      <sz val="10"/>
      <color rgb="FFFF0000"/>
      <name val="Calibri"/>
      <family val="2"/>
    </font>
    <font>
      <b/>
      <u/>
      <sz val="14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206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165" fontId="2" fillId="0" borderId="0" applyFon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ill="0" applyBorder="0" applyAlignment="0" applyProtection="0"/>
    <xf numFmtId="164" fontId="2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/>
    <xf numFmtId="0" fontId="5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2" fillId="0" borderId="0" applyFill="0" applyBorder="0" applyAlignment="0" applyProtection="0"/>
    <xf numFmtId="165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</cellStyleXfs>
  <cellXfs count="585">
    <xf numFmtId="0" fontId="0" fillId="0" borderId="0" xfId="0"/>
    <xf numFmtId="0" fontId="6" fillId="0" borderId="0" xfId="0" applyFont="1" applyFill="1" applyBorder="1"/>
    <xf numFmtId="0" fontId="7" fillId="0" borderId="0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left"/>
    </xf>
    <xf numFmtId="0" fontId="9" fillId="0" borderId="0" xfId="0" applyFont="1" applyFill="1" applyBorder="1"/>
    <xf numFmtId="0" fontId="8" fillId="0" borderId="0" xfId="2" applyFont="1" applyFill="1" applyBorder="1" applyAlignment="1">
      <alignment horizontal="center"/>
    </xf>
    <xf numFmtId="0" fontId="10" fillId="0" borderId="0" xfId="0" applyFont="1" applyFill="1" applyBorder="1"/>
    <xf numFmtId="0" fontId="7" fillId="0" borderId="14" xfId="2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7" fillId="0" borderId="1" xfId="2" applyFont="1" applyFill="1" applyBorder="1" applyAlignment="1">
      <alignment horizontal="left" vertical="justify"/>
    </xf>
    <xf numFmtId="0" fontId="11" fillId="0" borderId="0" xfId="0" applyFont="1" applyFill="1" applyBorder="1"/>
    <xf numFmtId="0" fontId="7" fillId="0" borderId="0" xfId="0" applyFont="1" applyFill="1" applyBorder="1"/>
    <xf numFmtId="0" fontId="12" fillId="2" borderId="0" xfId="0" applyFont="1" applyFill="1" applyBorder="1"/>
    <xf numFmtId="4" fontId="7" fillId="0" borderId="13" xfId="2" applyNumberFormat="1" applyFont="1" applyFill="1" applyBorder="1" applyAlignment="1">
      <alignment horizontal="center"/>
    </xf>
    <xf numFmtId="4" fontId="6" fillId="0" borderId="0" xfId="0" applyNumberFormat="1" applyFont="1" applyFill="1" applyBorder="1"/>
    <xf numFmtId="0" fontId="7" fillId="0" borderId="9" xfId="2" applyFont="1" applyFill="1" applyBorder="1" applyAlignment="1">
      <alignment horizontal="center" vertical="top"/>
    </xf>
    <xf numFmtId="0" fontId="11" fillId="0" borderId="9" xfId="2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7" fillId="0" borderId="16" xfId="2" applyFont="1" applyFill="1" applyBorder="1" applyAlignment="1">
      <alignment horizontal="center" vertical="top"/>
    </xf>
    <xf numFmtId="0" fontId="7" fillId="0" borderId="17" xfId="2" applyFont="1" applyFill="1" applyBorder="1" applyAlignment="1">
      <alignment horizontal="left" vertical="justify"/>
    </xf>
    <xf numFmtId="0" fontId="7" fillId="0" borderId="18" xfId="2" applyFont="1" applyFill="1" applyBorder="1" applyAlignment="1">
      <alignment horizontal="center"/>
    </xf>
    <xf numFmtId="10" fontId="15" fillId="0" borderId="0" xfId="1" applyNumberFormat="1" applyFont="1" applyFill="1" applyBorder="1"/>
    <xf numFmtId="167" fontId="11" fillId="0" borderId="0" xfId="0" applyNumberFormat="1" applyFont="1" applyFill="1" applyBorder="1"/>
    <xf numFmtId="0" fontId="7" fillId="0" borderId="1" xfId="2" applyFont="1" applyFill="1" applyBorder="1" applyAlignment="1">
      <alignment horizontal="left" vertical="top"/>
    </xf>
    <xf numFmtId="4" fontId="7" fillId="0" borderId="13" xfId="2" applyNumberFormat="1" applyFont="1" applyFill="1" applyBorder="1" applyAlignment="1">
      <alignment horizontal="center" vertical="top"/>
    </xf>
    <xf numFmtId="0" fontId="13" fillId="0" borderId="1" xfId="2" applyFont="1" applyFill="1" applyBorder="1" applyAlignment="1">
      <alignment horizontal="left" vertical="justify"/>
    </xf>
    <xf numFmtId="0" fontId="11" fillId="4" borderId="0" xfId="0" applyFont="1" applyFill="1" applyBorder="1"/>
    <xf numFmtId="0" fontId="7" fillId="0" borderId="19" xfId="2" applyFont="1" applyFill="1" applyBorder="1" applyAlignment="1">
      <alignment horizontal="center" vertical="top"/>
    </xf>
    <xf numFmtId="0" fontId="7" fillId="0" borderId="20" xfId="2" applyFont="1" applyFill="1" applyBorder="1" applyAlignment="1">
      <alignment horizontal="center" vertical="top"/>
    </xf>
    <xf numFmtId="0" fontId="7" fillId="0" borderId="21" xfId="2" applyFont="1" applyFill="1" applyBorder="1" applyAlignment="1">
      <alignment horizontal="center" vertical="top"/>
    </xf>
    <xf numFmtId="166" fontId="12" fillId="5" borderId="12" xfId="13" applyFont="1" applyFill="1" applyBorder="1" applyAlignment="1">
      <alignment vertical="center"/>
    </xf>
    <xf numFmtId="165" fontId="7" fillId="4" borderId="1" xfId="2" applyNumberFormat="1" applyFont="1" applyFill="1" applyBorder="1" applyAlignment="1">
      <alignment horizontal="center"/>
    </xf>
    <xf numFmtId="4" fontId="17" fillId="4" borderId="1" xfId="2" applyNumberFormat="1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6" xfId="0" applyFont="1" applyFill="1" applyBorder="1"/>
    <xf numFmtId="4" fontId="19" fillId="0" borderId="6" xfId="0" applyNumberFormat="1" applyFont="1" applyFill="1" applyBorder="1"/>
    <xf numFmtId="0" fontId="19" fillId="0" borderId="15" xfId="0" applyFont="1" applyFill="1" applyBorder="1"/>
    <xf numFmtId="4" fontId="19" fillId="0" borderId="0" xfId="0" applyNumberFormat="1" applyFont="1" applyFill="1" applyBorder="1"/>
    <xf numFmtId="0" fontId="21" fillId="0" borderId="0" xfId="2" applyFont="1" applyFill="1" applyBorder="1" applyAlignment="1">
      <alignment horizontal="center"/>
    </xf>
    <xf numFmtId="4" fontId="21" fillId="0" borderId="0" xfId="2" applyNumberFormat="1" applyFont="1" applyFill="1" applyBorder="1" applyAlignment="1">
      <alignment horizontal="center"/>
    </xf>
    <xf numFmtId="0" fontId="22" fillId="0" borderId="0" xfId="2" applyFont="1" applyFill="1" applyBorder="1" applyAlignment="1">
      <alignment horizontal="center"/>
    </xf>
    <xf numFmtId="0" fontId="22" fillId="0" borderId="0" xfId="2" applyFont="1" applyFill="1" applyBorder="1" applyAlignment="1">
      <alignment horizontal="left"/>
    </xf>
    <xf numFmtId="0" fontId="23" fillId="0" borderId="0" xfId="0" applyFont="1" applyFill="1" applyBorder="1"/>
    <xf numFmtId="4" fontId="22" fillId="0" borderId="0" xfId="2" applyNumberFormat="1" applyFont="1" applyFill="1" applyBorder="1" applyAlignment="1">
      <alignment horizontal="center"/>
    </xf>
    <xf numFmtId="0" fontId="24" fillId="0" borderId="0" xfId="0" applyFont="1" applyFill="1" applyBorder="1"/>
    <xf numFmtId="4" fontId="25" fillId="2" borderId="1" xfId="2" applyNumberFormat="1" applyFont="1" applyFill="1" applyBorder="1" applyAlignment="1">
      <alignment horizontal="center"/>
    </xf>
    <xf numFmtId="10" fontId="25" fillId="2" borderId="1" xfId="1" applyNumberFormat="1" applyFont="1" applyFill="1" applyBorder="1" applyAlignment="1">
      <alignment horizontal="center"/>
    </xf>
    <xf numFmtId="0" fontId="21" fillId="0" borderId="23" xfId="2" applyFont="1" applyFill="1" applyBorder="1" applyAlignment="1">
      <alignment horizontal="center" vertical="top"/>
    </xf>
    <xf numFmtId="0" fontId="26" fillId="0" borderId="23" xfId="2" applyFont="1" applyFill="1" applyBorder="1" applyAlignment="1">
      <alignment horizontal="right" vertical="justify"/>
    </xf>
    <xf numFmtId="0" fontId="26" fillId="0" borderId="23" xfId="2" applyFont="1" applyFill="1" applyBorder="1" applyAlignment="1">
      <alignment horizontal="center"/>
    </xf>
    <xf numFmtId="4" fontId="26" fillId="0" borderId="23" xfId="2" applyNumberFormat="1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1" fillId="0" borderId="1" xfId="2" applyFont="1" applyFill="1" applyBorder="1" applyAlignment="1">
      <alignment horizontal="center" vertical="top"/>
    </xf>
    <xf numFmtId="0" fontId="21" fillId="0" borderId="1" xfId="2" applyFont="1" applyFill="1" applyBorder="1" applyAlignment="1">
      <alignment horizontal="center"/>
    </xf>
    <xf numFmtId="4" fontId="26" fillId="0" borderId="1" xfId="2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6" fillId="6" borderId="0" xfId="0" applyFont="1" applyFill="1" applyBorder="1"/>
    <xf numFmtId="0" fontId="21" fillId="0" borderId="1" xfId="2" applyFont="1" applyFill="1" applyBorder="1" applyAlignment="1">
      <alignment horizontal="left" vertical="justify"/>
    </xf>
    <xf numFmtId="0" fontId="26" fillId="0" borderId="0" xfId="0" applyFont="1" applyFill="1" applyBorder="1"/>
    <xf numFmtId="4" fontId="21" fillId="7" borderId="1" xfId="2" applyNumberFormat="1" applyFont="1" applyFill="1" applyBorder="1" applyAlignment="1">
      <alignment horizontal="center"/>
    </xf>
    <xf numFmtId="4" fontId="21" fillId="7" borderId="1" xfId="2" applyNumberFormat="1" applyFont="1" applyFill="1" applyBorder="1" applyAlignment="1">
      <alignment horizontal="center" vertical="center"/>
    </xf>
    <xf numFmtId="0" fontId="21" fillId="7" borderId="0" xfId="0" applyFont="1" applyFill="1" applyBorder="1"/>
    <xf numFmtId="0" fontId="36" fillId="0" borderId="0" xfId="0" applyFont="1"/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/>
    <xf numFmtId="0" fontId="39" fillId="0" borderId="0" xfId="0" applyFont="1" applyFill="1"/>
    <xf numFmtId="9" fontId="39" fillId="0" borderId="0" xfId="0" applyNumberFormat="1" applyFont="1" applyFill="1" applyBorder="1" applyAlignment="1">
      <alignment horizontal="center"/>
    </xf>
    <xf numFmtId="165" fontId="30" fillId="2" borderId="38" xfId="34" applyNumberFormat="1" applyFont="1" applyFill="1" applyBorder="1" applyAlignment="1">
      <alignment horizontal="center" vertical="distributed" wrapText="1"/>
    </xf>
    <xf numFmtId="0" fontId="37" fillId="0" borderId="0" xfId="0" applyFont="1"/>
    <xf numFmtId="165" fontId="30" fillId="2" borderId="38" xfId="34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top" wrapText="1"/>
    </xf>
    <xf numFmtId="4" fontId="39" fillId="0" borderId="0" xfId="0" applyNumberFormat="1" applyFont="1" applyFill="1" applyBorder="1" applyAlignment="1">
      <alignment horizontal="center"/>
    </xf>
    <xf numFmtId="4" fontId="29" fillId="0" borderId="1" xfId="2" applyNumberFormat="1" applyFont="1" applyFill="1" applyBorder="1" applyAlignment="1">
      <alignment horizontal="center"/>
    </xf>
    <xf numFmtId="2" fontId="29" fillId="0" borderId="1" xfId="2" applyNumberFormat="1" applyFont="1" applyFill="1" applyBorder="1" applyAlignment="1">
      <alignment horizontal="center"/>
    </xf>
    <xf numFmtId="165" fontId="28" fillId="0" borderId="38" xfId="34" applyNumberFormat="1" applyFont="1" applyFill="1" applyBorder="1" applyAlignment="1">
      <alignment horizontal="center" vertical="center" wrapText="1"/>
    </xf>
    <xf numFmtId="165" fontId="28" fillId="0" borderId="38" xfId="34" applyNumberFormat="1" applyFont="1" applyFill="1" applyBorder="1" applyAlignment="1">
      <alignment horizontal="center" vertical="distributed" wrapText="1"/>
    </xf>
    <xf numFmtId="0" fontId="37" fillId="0" borderId="0" xfId="0" applyFont="1" applyFill="1"/>
    <xf numFmtId="165" fontId="28" fillId="0" borderId="38" xfId="34" applyNumberFormat="1" applyFont="1" applyFill="1" applyBorder="1" applyAlignment="1">
      <alignment horizontal="right" vertical="center" wrapText="1"/>
    </xf>
    <xf numFmtId="170" fontId="28" fillId="9" borderId="41" xfId="34" applyNumberFormat="1" applyFont="1" applyFill="1" applyBorder="1" applyAlignment="1">
      <alignment horizontal="center" vertical="distributed" wrapText="1"/>
    </xf>
    <xf numFmtId="165" fontId="28" fillId="9" borderId="24" xfId="34" applyNumberFormat="1" applyFont="1" applyFill="1" applyBorder="1" applyAlignment="1">
      <alignment horizontal="justify" vertical="distributed" wrapText="1"/>
    </xf>
    <xf numFmtId="165" fontId="28" fillId="9" borderId="24" xfId="34" applyNumberFormat="1" applyFont="1" applyFill="1" applyBorder="1" applyAlignment="1">
      <alignment horizontal="center" vertical="distributed" wrapText="1"/>
    </xf>
    <xf numFmtId="165" fontId="28" fillId="9" borderId="42" xfId="34" applyNumberFormat="1" applyFont="1" applyFill="1" applyBorder="1" applyAlignment="1">
      <alignment horizontal="center" vertical="distributed" wrapText="1"/>
    </xf>
    <xf numFmtId="0" fontId="27" fillId="0" borderId="0" xfId="0" applyFont="1"/>
    <xf numFmtId="0" fontId="29" fillId="0" borderId="0" xfId="0" applyFont="1"/>
    <xf numFmtId="0" fontId="32" fillId="0" borderId="0" xfId="0" applyFont="1"/>
    <xf numFmtId="170" fontId="29" fillId="9" borderId="38" xfId="9" applyNumberFormat="1" applyFont="1" applyFill="1" applyBorder="1" applyAlignment="1">
      <alignment horizontal="justify" vertical="distributed" wrapText="1"/>
    </xf>
    <xf numFmtId="165" fontId="28" fillId="9" borderId="38" xfId="9" applyFont="1" applyFill="1" applyBorder="1" applyAlignment="1">
      <alignment horizontal="right" vertical="distributed" wrapText="1"/>
    </xf>
    <xf numFmtId="165" fontId="28" fillId="9" borderId="38" xfId="9" applyFont="1" applyFill="1" applyBorder="1" applyAlignment="1">
      <alignment horizontal="center" vertical="distributed" wrapText="1"/>
    </xf>
    <xf numFmtId="165" fontId="29" fillId="9" borderId="38" xfId="9" applyFont="1" applyFill="1" applyBorder="1" applyAlignment="1">
      <alignment horizontal="justify" vertical="distributed" wrapText="1"/>
    </xf>
    <xf numFmtId="170" fontId="28" fillId="2" borderId="38" xfId="9" applyNumberFormat="1" applyFont="1" applyFill="1" applyBorder="1" applyAlignment="1">
      <alignment horizontal="center" vertical="distributed" wrapText="1"/>
    </xf>
    <xf numFmtId="165" fontId="28" fillId="2" borderId="38" xfId="9" applyFont="1" applyFill="1" applyBorder="1" applyAlignment="1">
      <alignment horizontal="justify" vertical="distributed" wrapText="1"/>
    </xf>
    <xf numFmtId="165" fontId="28" fillId="2" borderId="38" xfId="9" applyFont="1" applyFill="1" applyBorder="1" applyAlignment="1">
      <alignment horizontal="center" vertical="distributed" wrapText="1"/>
    </xf>
    <xf numFmtId="171" fontId="29" fillId="9" borderId="38" xfId="9" applyNumberFormat="1" applyFont="1" applyFill="1" applyBorder="1" applyAlignment="1">
      <alignment horizontal="right" vertical="center"/>
    </xf>
    <xf numFmtId="49" fontId="29" fillId="9" borderId="38" xfId="9" applyNumberFormat="1" applyFont="1" applyFill="1" applyBorder="1" applyAlignment="1">
      <alignment horizontal="center" vertical="center" wrapText="1"/>
    </xf>
    <xf numFmtId="165" fontId="29" fillId="0" borderId="38" xfId="9" applyFont="1" applyFill="1" applyBorder="1" applyAlignment="1">
      <alignment horizontal="justify" vertical="distributed" wrapText="1"/>
    </xf>
    <xf numFmtId="0" fontId="29" fillId="9" borderId="38" xfId="9" applyNumberFormat="1" applyFont="1" applyFill="1" applyBorder="1" applyAlignment="1">
      <alignment horizontal="justify" vertical="center" wrapText="1"/>
    </xf>
    <xf numFmtId="165" fontId="28" fillId="2" borderId="38" xfId="9" applyFont="1" applyFill="1" applyBorder="1" applyAlignment="1">
      <alignment horizontal="right" vertical="distributed" wrapText="1"/>
    </xf>
    <xf numFmtId="165" fontId="28" fillId="12" borderId="38" xfId="9" applyFont="1" applyFill="1" applyBorder="1" applyAlignment="1">
      <alignment horizontal="justify" vertical="distributed" wrapText="1"/>
    </xf>
    <xf numFmtId="0" fontId="29" fillId="9" borderId="24" xfId="0" applyFont="1" applyFill="1" applyBorder="1"/>
    <xf numFmtId="0" fontId="29" fillId="9" borderId="24" xfId="9" applyNumberFormat="1" applyFont="1" applyFill="1" applyBorder="1" applyAlignment="1">
      <alignment horizontal="justify" vertical="center" wrapText="1"/>
    </xf>
    <xf numFmtId="165" fontId="28" fillId="9" borderId="24" xfId="9" applyFont="1" applyFill="1" applyBorder="1" applyAlignment="1">
      <alignment horizontal="justify" vertical="distributed" wrapText="1"/>
    </xf>
    <xf numFmtId="0" fontId="29" fillId="9" borderId="0" xfId="0" applyFont="1" applyFill="1" applyBorder="1"/>
    <xf numFmtId="49" fontId="29" fillId="0" borderId="38" xfId="9" applyNumberFormat="1" applyFont="1" applyFill="1" applyBorder="1" applyAlignment="1">
      <alignment horizontal="center" vertical="center" wrapText="1"/>
    </xf>
    <xf numFmtId="171" fontId="29" fillId="0" borderId="38" xfId="9" applyNumberFormat="1" applyFont="1" applyFill="1" applyBorder="1" applyAlignment="1">
      <alignment horizontal="right" vertical="center"/>
    </xf>
    <xf numFmtId="0" fontId="32" fillId="0" borderId="0" xfId="0" applyFont="1" applyBorder="1"/>
    <xf numFmtId="0" fontId="26" fillId="4" borderId="0" xfId="0" applyFont="1" applyFill="1" applyBorder="1"/>
    <xf numFmtId="4" fontId="26" fillId="11" borderId="1" xfId="2" applyNumberFormat="1" applyFont="1" applyFill="1" applyBorder="1" applyAlignment="1">
      <alignment horizontal="center"/>
    </xf>
    <xf numFmtId="0" fontId="26" fillId="11" borderId="0" xfId="0" applyFont="1" applyFill="1" applyBorder="1"/>
    <xf numFmtId="0" fontId="21" fillId="6" borderId="0" xfId="0" applyFont="1" applyFill="1" applyBorder="1"/>
    <xf numFmtId="0" fontId="18" fillId="0" borderId="2" xfId="2" applyFont="1" applyFill="1" applyBorder="1" applyAlignment="1"/>
    <xf numFmtId="0" fontId="18" fillId="0" borderId="3" xfId="2" applyFont="1" applyFill="1" applyBorder="1" applyAlignment="1"/>
    <xf numFmtId="0" fontId="18" fillId="0" borderId="4" xfId="2" applyFont="1" applyFill="1" applyBorder="1" applyAlignment="1"/>
    <xf numFmtId="0" fontId="28" fillId="2" borderId="1" xfId="2" applyFont="1" applyFill="1" applyBorder="1" applyAlignment="1">
      <alignment horizontal="center" vertical="top"/>
    </xf>
    <xf numFmtId="0" fontId="28" fillId="2" borderId="1" xfId="2" applyFont="1" applyFill="1" applyBorder="1" applyAlignment="1">
      <alignment horizontal="center" vertical="justify"/>
    </xf>
    <xf numFmtId="0" fontId="28" fillId="2" borderId="1" xfId="2" applyFont="1" applyFill="1" applyBorder="1" applyAlignment="1">
      <alignment horizontal="center"/>
    </xf>
    <xf numFmtId="4" fontId="28" fillId="2" borderId="1" xfId="2" applyNumberFormat="1" applyFont="1" applyFill="1" applyBorder="1" applyAlignment="1">
      <alignment horizontal="center"/>
    </xf>
    <xf numFmtId="4" fontId="28" fillId="2" borderId="1" xfId="2" applyNumberFormat="1" applyFont="1" applyFill="1" applyBorder="1" applyAlignment="1">
      <alignment horizontal="center" wrapText="1"/>
    </xf>
    <xf numFmtId="0" fontId="28" fillId="0" borderId="1" xfId="2" applyFont="1" applyFill="1" applyBorder="1" applyAlignment="1">
      <alignment horizontal="center" vertical="top"/>
    </xf>
    <xf numFmtId="0" fontId="28" fillId="0" borderId="1" xfId="2" applyFont="1" applyFill="1" applyBorder="1" applyAlignment="1">
      <alignment horizontal="center" vertical="justify"/>
    </xf>
    <xf numFmtId="0" fontId="28" fillId="0" borderId="1" xfId="2" applyFont="1" applyFill="1" applyBorder="1" applyAlignment="1">
      <alignment horizontal="center"/>
    </xf>
    <xf numFmtId="4" fontId="28" fillId="0" borderId="1" xfId="2" applyNumberFormat="1" applyFont="1" applyFill="1" applyBorder="1" applyAlignment="1">
      <alignment horizontal="center"/>
    </xf>
    <xf numFmtId="0" fontId="28" fillId="11" borderId="1" xfId="2" applyFont="1" applyFill="1" applyBorder="1" applyAlignment="1">
      <alignment horizontal="center" vertical="top"/>
    </xf>
    <xf numFmtId="0" fontId="28" fillId="11" borderId="1" xfId="2" applyFont="1" applyFill="1" applyBorder="1" applyAlignment="1">
      <alignment horizontal="left" vertical="justify"/>
    </xf>
    <xf numFmtId="0" fontId="28" fillId="11" borderId="1" xfId="2" applyFont="1" applyFill="1" applyBorder="1" applyAlignment="1">
      <alignment horizontal="center"/>
    </xf>
    <xf numFmtId="4" fontId="28" fillId="11" borderId="1" xfId="2" applyNumberFormat="1" applyFont="1" applyFill="1" applyBorder="1" applyAlignment="1">
      <alignment horizontal="center"/>
    </xf>
    <xf numFmtId="4" fontId="29" fillId="11" borderId="1" xfId="2" applyNumberFormat="1" applyFont="1" applyFill="1" applyBorder="1" applyAlignment="1">
      <alignment horizontal="center"/>
    </xf>
    <xf numFmtId="0" fontId="28" fillId="0" borderId="1" xfId="2" applyFont="1" applyFill="1" applyBorder="1" applyAlignment="1">
      <alignment horizontal="left" vertical="justify"/>
    </xf>
    <xf numFmtId="0" fontId="28" fillId="4" borderId="1" xfId="2" applyFont="1" applyFill="1" applyBorder="1" applyAlignment="1">
      <alignment horizontal="center" vertical="top"/>
    </xf>
    <xf numFmtId="0" fontId="28" fillId="4" borderId="1" xfId="2" applyFont="1" applyFill="1" applyBorder="1" applyAlignment="1">
      <alignment horizontal="left" vertical="justify"/>
    </xf>
    <xf numFmtId="0" fontId="28" fillId="4" borderId="1" xfId="2" applyFont="1" applyFill="1" applyBorder="1" applyAlignment="1">
      <alignment horizontal="center"/>
    </xf>
    <xf numFmtId="4" fontId="28" fillId="4" borderId="1" xfId="2" applyNumberFormat="1" applyFont="1" applyFill="1" applyBorder="1" applyAlignment="1">
      <alignment horizontal="center"/>
    </xf>
    <xf numFmtId="4" fontId="29" fillId="4" borderId="1" xfId="2" applyNumberFormat="1" applyFont="1" applyFill="1" applyBorder="1" applyAlignment="1">
      <alignment horizontal="center"/>
    </xf>
    <xf numFmtId="0" fontId="29" fillId="0" borderId="1" xfId="2" applyFont="1" applyFill="1" applyBorder="1" applyAlignment="1">
      <alignment horizontal="right" vertical="justify" wrapText="1"/>
    </xf>
    <xf numFmtId="0" fontId="29" fillId="0" borderId="0" xfId="0" applyFont="1" applyFill="1" applyBorder="1"/>
    <xf numFmtId="0" fontId="29" fillId="9" borderId="1" xfId="2" applyFont="1" applyFill="1" applyBorder="1" applyAlignment="1">
      <alignment horizontal="center"/>
    </xf>
    <xf numFmtId="0" fontId="28" fillId="6" borderId="1" xfId="2" applyFont="1" applyFill="1" applyBorder="1" applyAlignment="1">
      <alignment horizontal="center" vertical="top"/>
    </xf>
    <xf numFmtId="0" fontId="28" fillId="6" borderId="1" xfId="2" applyFont="1" applyFill="1" applyBorder="1" applyAlignment="1">
      <alignment horizontal="justify" vertical="justify"/>
    </xf>
    <xf numFmtId="0" fontId="28" fillId="6" borderId="1" xfId="2" applyFont="1" applyFill="1" applyBorder="1" applyAlignment="1">
      <alignment horizontal="center"/>
    </xf>
    <xf numFmtId="4" fontId="28" fillId="6" borderId="1" xfId="2" applyNumberFormat="1" applyFont="1" applyFill="1" applyBorder="1" applyAlignment="1">
      <alignment horizontal="center"/>
    </xf>
    <xf numFmtId="4" fontId="29" fillId="6" borderId="1" xfId="2" applyNumberFormat="1" applyFont="1" applyFill="1" applyBorder="1" applyAlignment="1">
      <alignment horizontal="center"/>
    </xf>
    <xf numFmtId="0" fontId="28" fillId="0" borderId="1" xfId="2" applyFont="1" applyFill="1" applyBorder="1" applyAlignment="1">
      <alignment horizontal="center" vertical="top" wrapText="1"/>
    </xf>
    <xf numFmtId="0" fontId="28" fillId="9" borderId="1" xfId="2" applyFont="1" applyFill="1" applyBorder="1" applyAlignment="1">
      <alignment horizontal="center" vertical="top" wrapText="1"/>
    </xf>
    <xf numFmtId="0" fontId="28" fillId="9" borderId="1" xfId="2" applyFont="1" applyFill="1" applyBorder="1" applyAlignment="1">
      <alignment horizontal="right" vertical="justify" wrapText="1"/>
    </xf>
    <xf numFmtId="0" fontId="28" fillId="6" borderId="1" xfId="2" applyFont="1" applyFill="1" applyBorder="1" applyAlignment="1">
      <alignment horizontal="left" vertical="justify"/>
    </xf>
    <xf numFmtId="0" fontId="29" fillId="6" borderId="1" xfId="2" applyFont="1" applyFill="1" applyBorder="1" applyAlignment="1">
      <alignment horizontal="center"/>
    </xf>
    <xf numFmtId="4" fontId="29" fillId="11" borderId="1" xfId="2" applyNumberFormat="1" applyFont="1" applyFill="1" applyBorder="1" applyAlignment="1">
      <alignment horizontal="left"/>
    </xf>
    <xf numFmtId="10" fontId="28" fillId="2" borderId="1" xfId="1" applyNumberFormat="1" applyFont="1" applyFill="1" applyBorder="1" applyAlignment="1">
      <alignment horizontal="center"/>
    </xf>
    <xf numFmtId="0" fontId="50" fillId="0" borderId="0" xfId="0" applyFont="1"/>
    <xf numFmtId="0" fontId="50" fillId="0" borderId="0" xfId="0" applyFont="1" applyAlignment="1">
      <alignment horizontal="center"/>
    </xf>
    <xf numFmtId="0" fontId="52" fillId="0" borderId="0" xfId="0" applyFont="1"/>
    <xf numFmtId="0" fontId="53" fillId="0" borderId="0" xfId="0" applyFont="1" applyAlignment="1">
      <alignment horizontal="center"/>
    </xf>
    <xf numFmtId="0" fontId="55" fillId="0" borderId="0" xfId="0" applyFont="1" applyAlignment="1">
      <alignment horizontal="center" wrapText="1"/>
    </xf>
    <xf numFmtId="0" fontId="2" fillId="0" borderId="0" xfId="0" applyFont="1"/>
    <xf numFmtId="0" fontId="56" fillId="0" borderId="0" xfId="0" applyFont="1"/>
    <xf numFmtId="0" fontId="56" fillId="0" borderId="0" xfId="0" applyFont="1" applyAlignment="1">
      <alignment horizontal="center"/>
    </xf>
    <xf numFmtId="0" fontId="57" fillId="13" borderId="56" xfId="0" applyFont="1" applyFill="1" applyBorder="1"/>
    <xf numFmtId="0" fontId="57" fillId="13" borderId="56" xfId="0" applyFont="1" applyFill="1" applyBorder="1" applyAlignment="1">
      <alignment horizontal="center"/>
    </xf>
    <xf numFmtId="0" fontId="56" fillId="0" borderId="56" xfId="0" applyFont="1" applyBorder="1" applyAlignment="1">
      <alignment horizontal="left"/>
    </xf>
    <xf numFmtId="0" fontId="50" fillId="0" borderId="0" xfId="0" applyFont="1" applyFill="1" applyBorder="1"/>
    <xf numFmtId="0" fontId="57" fillId="0" borderId="57" xfId="0" applyFont="1" applyFill="1" applyBorder="1"/>
    <xf numFmtId="0" fontId="57" fillId="0" borderId="57" xfId="0" applyFont="1" applyFill="1" applyBorder="1" applyAlignment="1">
      <alignment horizontal="center"/>
    </xf>
    <xf numFmtId="0" fontId="50" fillId="0" borderId="0" xfId="0" applyFont="1" applyFill="1"/>
    <xf numFmtId="0" fontId="57" fillId="0" borderId="56" xfId="0" applyFont="1" applyBorder="1"/>
    <xf numFmtId="0" fontId="57" fillId="0" borderId="56" xfId="0" applyFont="1" applyBorder="1" applyAlignment="1">
      <alignment horizontal="center"/>
    </xf>
    <xf numFmtId="10" fontId="38" fillId="5" borderId="56" xfId="1" applyNumberFormat="1" applyFont="1" applyFill="1" applyBorder="1" applyAlignment="1">
      <alignment horizontal="center"/>
    </xf>
    <xf numFmtId="0" fontId="50" fillId="0" borderId="56" xfId="0" applyFont="1" applyBorder="1"/>
    <xf numFmtId="2" fontId="58" fillId="0" borderId="56" xfId="0" applyNumberFormat="1" applyFont="1" applyBorder="1" applyAlignment="1">
      <alignment horizontal="center"/>
    </xf>
    <xf numFmtId="10" fontId="58" fillId="0" borderId="56" xfId="1" applyNumberFormat="1" applyFont="1" applyBorder="1" applyAlignment="1">
      <alignment horizontal="center"/>
    </xf>
    <xf numFmtId="0" fontId="57" fillId="0" borderId="56" xfId="20" applyFont="1" applyBorder="1"/>
    <xf numFmtId="0" fontId="57" fillId="0" borderId="56" xfId="20" applyFont="1" applyBorder="1" applyAlignment="1">
      <alignment horizontal="center"/>
    </xf>
    <xf numFmtId="10" fontId="38" fillId="5" borderId="56" xfId="27" applyNumberFormat="1" applyFont="1" applyFill="1" applyBorder="1" applyAlignment="1">
      <alignment horizontal="center"/>
    </xf>
    <xf numFmtId="10" fontId="38" fillId="0" borderId="56" xfId="1" applyNumberFormat="1" applyFont="1" applyBorder="1" applyAlignment="1">
      <alignment horizontal="center"/>
    </xf>
    <xf numFmtId="173" fontId="59" fillId="0" borderId="0" xfId="0" applyNumberFormat="1" applyFont="1" applyAlignment="1">
      <alignment horizontal="left"/>
    </xf>
    <xf numFmtId="10" fontId="38" fillId="0" borderId="57" xfId="1" applyNumberFormat="1" applyFont="1" applyFill="1" applyBorder="1" applyAlignment="1">
      <alignment horizontal="center"/>
    </xf>
    <xf numFmtId="0" fontId="57" fillId="13" borderId="59" xfId="0" applyFont="1" applyFill="1" applyBorder="1"/>
    <xf numFmtId="0" fontId="60" fillId="13" borderId="60" xfId="0" applyFont="1" applyFill="1" applyBorder="1" applyAlignment="1">
      <alignment horizontal="center"/>
    </xf>
    <xf numFmtId="0" fontId="40" fillId="0" borderId="0" xfId="0" applyFont="1"/>
    <xf numFmtId="0" fontId="61" fillId="0" borderId="0" xfId="0" applyFont="1" applyAlignment="1">
      <alignment horizontal="center"/>
    </xf>
    <xf numFmtId="0" fontId="62" fillId="0" borderId="0" xfId="0" applyFont="1"/>
    <xf numFmtId="0" fontId="60" fillId="0" borderId="61" xfId="0" applyFont="1" applyBorder="1"/>
    <xf numFmtId="0" fontId="60" fillId="0" borderId="62" xfId="0" applyFont="1" applyBorder="1" applyAlignment="1">
      <alignment horizontal="center"/>
    </xf>
    <xf numFmtId="0" fontId="60" fillId="0" borderId="63" xfId="0" applyFont="1" applyBorder="1" applyAlignment="1">
      <alignment horizontal="center"/>
    </xf>
    <xf numFmtId="0" fontId="60" fillId="0" borderId="0" xfId="0" applyFont="1"/>
    <xf numFmtId="0" fontId="60" fillId="0" borderId="64" xfId="0" applyFont="1" applyBorder="1"/>
    <xf numFmtId="0" fontId="60" fillId="0" borderId="0" xfId="0" applyFont="1" applyBorder="1" applyAlignment="1">
      <alignment horizontal="center"/>
    </xf>
    <xf numFmtId="0" fontId="60" fillId="0" borderId="65" xfId="0" applyFont="1" applyBorder="1" applyAlignment="1">
      <alignment horizontal="center"/>
    </xf>
    <xf numFmtId="0" fontId="60" fillId="0" borderId="66" xfId="0" applyFont="1" applyBorder="1"/>
    <xf numFmtId="0" fontId="60" fillId="0" borderId="67" xfId="0" applyFont="1" applyBorder="1" applyAlignment="1">
      <alignment horizontal="center"/>
    </xf>
    <xf numFmtId="0" fontId="60" fillId="0" borderId="68" xfId="0" applyFont="1" applyBorder="1" applyAlignment="1">
      <alignment horizontal="center"/>
    </xf>
    <xf numFmtId="0" fontId="57" fillId="0" borderId="0" xfId="0" applyFont="1" applyBorder="1"/>
    <xf numFmtId="0" fontId="60" fillId="0" borderId="0" xfId="6" applyFont="1"/>
    <xf numFmtId="0" fontId="64" fillId="0" borderId="56" xfId="0" applyFont="1" applyBorder="1" applyAlignment="1">
      <alignment wrapText="1"/>
    </xf>
    <xf numFmtId="0" fontId="60" fillId="0" borderId="0" xfId="0" applyFont="1" applyBorder="1"/>
    <xf numFmtId="0" fontId="60" fillId="0" borderId="0" xfId="0" applyFont="1" applyAlignment="1">
      <alignment horizontal="center"/>
    </xf>
    <xf numFmtId="0" fontId="58" fillId="14" borderId="56" xfId="0" applyFont="1" applyFill="1" applyBorder="1"/>
    <xf numFmtId="0" fontId="58" fillId="14" borderId="56" xfId="0" applyFont="1" applyFill="1" applyBorder="1" applyAlignment="1">
      <alignment horizontal="center"/>
    </xf>
    <xf numFmtId="10" fontId="58" fillId="14" borderId="56" xfId="1" applyNumberFormat="1" applyFont="1" applyFill="1" applyBorder="1" applyAlignment="1">
      <alignment horizontal="center"/>
    </xf>
    <xf numFmtId="0" fontId="61" fillId="14" borderId="0" xfId="0" applyFont="1" applyFill="1"/>
    <xf numFmtId="0" fontId="43" fillId="14" borderId="0" xfId="0" applyFont="1" applyFill="1"/>
    <xf numFmtId="0" fontId="67" fillId="14" borderId="56" xfId="0" applyFont="1" applyFill="1" applyBorder="1" applyAlignment="1">
      <alignment wrapText="1"/>
    </xf>
    <xf numFmtId="4" fontId="29" fillId="0" borderId="54" xfId="2" applyNumberFormat="1" applyFont="1" applyFill="1" applyBorder="1" applyAlignment="1">
      <alignment horizontal="center"/>
    </xf>
    <xf numFmtId="4" fontId="29" fillId="11" borderId="54" xfId="2" applyNumberFormat="1" applyFont="1" applyFill="1" applyBorder="1" applyAlignment="1">
      <alignment horizontal="center"/>
    </xf>
    <xf numFmtId="4" fontId="29" fillId="9" borderId="54" xfId="2" applyNumberFormat="1" applyFont="1" applyFill="1" applyBorder="1" applyAlignment="1">
      <alignment horizontal="center"/>
    </xf>
    <xf numFmtId="4" fontId="29" fillId="0" borderId="55" xfId="2" applyNumberFormat="1" applyFont="1" applyFill="1" applyBorder="1" applyAlignment="1">
      <alignment horizontal="center"/>
    </xf>
    <xf numFmtId="4" fontId="29" fillId="11" borderId="55" xfId="2" applyNumberFormat="1" applyFont="1" applyFill="1" applyBorder="1" applyAlignment="1">
      <alignment horizontal="center"/>
    </xf>
    <xf numFmtId="4" fontId="29" fillId="9" borderId="55" xfId="2" applyNumberFormat="1" applyFont="1" applyFill="1" applyBorder="1" applyAlignment="1">
      <alignment horizontal="center"/>
    </xf>
    <xf numFmtId="4" fontId="29" fillId="11" borderId="22" xfId="2" applyNumberFormat="1" applyFont="1" applyFill="1" applyBorder="1" applyAlignment="1">
      <alignment horizontal="center"/>
    </xf>
    <xf numFmtId="2" fontId="29" fillId="11" borderId="1" xfId="2" applyNumberFormat="1" applyFont="1" applyFill="1" applyBorder="1" applyAlignment="1">
      <alignment horizontal="center"/>
    </xf>
    <xf numFmtId="4" fontId="26" fillId="0" borderId="0" xfId="0" applyNumberFormat="1" applyFont="1" applyFill="1" applyBorder="1"/>
    <xf numFmtId="0" fontId="70" fillId="0" borderId="0" xfId="46" applyFont="1" applyFill="1" applyBorder="1"/>
    <xf numFmtId="0" fontId="28" fillId="0" borderId="0" xfId="2" applyFont="1" applyFill="1" applyBorder="1" applyAlignment="1">
      <alignment horizontal="center" vertical="center"/>
    </xf>
    <xf numFmtId="0" fontId="28" fillId="0" borderId="0" xfId="2" applyFont="1" applyFill="1" applyBorder="1" applyAlignment="1">
      <alignment horizontal="center"/>
    </xf>
    <xf numFmtId="0" fontId="30" fillId="0" borderId="0" xfId="2" applyFont="1" applyFill="1" applyBorder="1" applyAlignment="1">
      <alignment wrapText="1"/>
    </xf>
    <xf numFmtId="0" fontId="73" fillId="9" borderId="0" xfId="46" applyFont="1" applyFill="1" applyBorder="1"/>
    <xf numFmtId="0" fontId="30" fillId="0" borderId="0" xfId="2" applyFont="1" applyFill="1" applyBorder="1" applyAlignment="1">
      <alignment horizontal="left"/>
    </xf>
    <xf numFmtId="0" fontId="2" fillId="0" borderId="0" xfId="0" applyFont="1" applyFill="1" applyBorder="1"/>
    <xf numFmtId="0" fontId="30" fillId="0" borderId="0" xfId="2" applyFont="1" applyFill="1" applyBorder="1" applyAlignment="1">
      <alignment horizontal="center"/>
    </xf>
    <xf numFmtId="4" fontId="30" fillId="0" borderId="0" xfId="2" applyNumberFormat="1" applyFont="1" applyFill="1" applyBorder="1" applyAlignment="1">
      <alignment horizontal="center"/>
    </xf>
    <xf numFmtId="0" fontId="30" fillId="0" borderId="0" xfId="2" applyFont="1" applyFill="1" applyBorder="1" applyAlignment="1">
      <alignment horizontal="left" vertical="top"/>
    </xf>
    <xf numFmtId="4" fontId="29" fillId="9" borderId="0" xfId="2" applyNumberFormat="1" applyFont="1" applyFill="1" applyBorder="1" applyAlignment="1">
      <alignment horizontal="center"/>
    </xf>
    <xf numFmtId="0" fontId="30" fillId="0" borderId="0" xfId="2" applyFont="1" applyFill="1" applyBorder="1" applyAlignment="1">
      <alignment horizontal="left" vertical="center"/>
    </xf>
    <xf numFmtId="4" fontId="29" fillId="0" borderId="0" xfId="2" applyNumberFormat="1" applyFont="1" applyFill="1" applyBorder="1" applyAlignment="1">
      <alignment horizontal="center"/>
    </xf>
    <xf numFmtId="0" fontId="28" fillId="0" borderId="70" xfId="2" applyFont="1" applyFill="1" applyBorder="1" applyAlignment="1">
      <alignment horizontal="center" vertical="center" wrapText="1"/>
    </xf>
    <xf numFmtId="4" fontId="28" fillId="6" borderId="1" xfId="2" applyNumberFormat="1" applyFont="1" applyFill="1" applyBorder="1" applyAlignment="1">
      <alignment horizontal="center" vertical="center" wrapText="1"/>
    </xf>
    <xf numFmtId="0" fontId="70" fillId="6" borderId="0" xfId="46" applyFont="1" applyFill="1" applyBorder="1" applyAlignment="1">
      <alignment vertical="center" wrapText="1"/>
    </xf>
    <xf numFmtId="0" fontId="28" fillId="0" borderId="23" xfId="2" applyFont="1" applyFill="1" applyBorder="1" applyAlignment="1">
      <alignment horizontal="center" vertical="center"/>
    </xf>
    <xf numFmtId="4" fontId="28" fillId="0" borderId="24" xfId="2" applyNumberFormat="1" applyFont="1" applyFill="1" applyBorder="1" applyAlignment="1">
      <alignment horizontal="center"/>
    </xf>
    <xf numFmtId="0" fontId="74" fillId="0" borderId="0" xfId="46" applyFont="1" applyFill="1" applyBorder="1" applyAlignment="1">
      <alignment horizontal="center"/>
    </xf>
    <xf numFmtId="0" fontId="31" fillId="2" borderId="1" xfId="2" applyFont="1" applyFill="1" applyBorder="1" applyAlignment="1">
      <alignment horizontal="center" vertical="center" wrapText="1"/>
    </xf>
    <xf numFmtId="44" fontId="31" fillId="2" borderId="1" xfId="16" applyFont="1" applyFill="1" applyBorder="1" applyAlignment="1">
      <alignment horizontal="center" vertical="center"/>
    </xf>
    <xf numFmtId="10" fontId="31" fillId="2" borderId="1" xfId="1" applyNumberFormat="1" applyFont="1" applyFill="1" applyBorder="1" applyAlignment="1">
      <alignment horizontal="center" vertical="center"/>
    </xf>
    <xf numFmtId="4" fontId="31" fillId="2" borderId="1" xfId="2" applyNumberFormat="1" applyFont="1" applyFill="1" applyBorder="1" applyAlignment="1">
      <alignment horizontal="center" vertical="center"/>
    </xf>
    <xf numFmtId="0" fontId="76" fillId="2" borderId="0" xfId="46" applyFont="1" applyFill="1" applyBorder="1" applyAlignment="1">
      <alignment horizontal="center" vertical="center"/>
    </xf>
    <xf numFmtId="0" fontId="31" fillId="0" borderId="24" xfId="2" applyFont="1" applyFill="1" applyBorder="1" applyAlignment="1">
      <alignment horizontal="left" vertical="center"/>
    </xf>
    <xf numFmtId="44" fontId="31" fillId="0" borderId="24" xfId="16" applyFont="1" applyFill="1" applyBorder="1" applyAlignment="1">
      <alignment horizontal="center"/>
    </xf>
    <xf numFmtId="10" fontId="31" fillId="0" borderId="24" xfId="1" applyNumberFormat="1" applyFont="1" applyFill="1" applyBorder="1" applyAlignment="1">
      <alignment horizontal="center"/>
    </xf>
    <xf numFmtId="4" fontId="31" fillId="0" borderId="24" xfId="2" applyNumberFormat="1" applyFont="1" applyFill="1" applyBorder="1" applyAlignment="1">
      <alignment horizontal="center"/>
    </xf>
    <xf numFmtId="0" fontId="77" fillId="0" borderId="0" xfId="46" applyFont="1" applyFill="1" applyBorder="1" applyAlignment="1">
      <alignment horizontal="center"/>
    </xf>
    <xf numFmtId="0" fontId="29" fillId="0" borderId="11" xfId="2" applyFont="1" applyFill="1" applyBorder="1" applyAlignment="1">
      <alignment horizontal="center" vertical="center"/>
    </xf>
    <xf numFmtId="4" fontId="29" fillId="0" borderId="11" xfId="2" applyNumberFormat="1" applyFont="1" applyFill="1" applyBorder="1" applyAlignment="1">
      <alignment horizontal="center"/>
    </xf>
    <xf numFmtId="0" fontId="70" fillId="0" borderId="0" xfId="46" applyFont="1" applyFill="1" applyBorder="1" applyAlignment="1">
      <alignment horizontal="center"/>
    </xf>
    <xf numFmtId="0" fontId="78" fillId="0" borderId="0" xfId="46" applyFont="1" applyFill="1" applyBorder="1" applyAlignment="1">
      <alignment vertical="center"/>
    </xf>
    <xf numFmtId="0" fontId="42" fillId="0" borderId="0" xfId="46" applyFont="1" applyFill="1" applyBorder="1" applyAlignment="1">
      <alignment vertical="center"/>
    </xf>
    <xf numFmtId="0" fontId="46" fillId="0" borderId="0" xfId="46" applyFont="1" applyFill="1" applyBorder="1" applyAlignment="1">
      <alignment vertical="center"/>
    </xf>
    <xf numFmtId="0" fontId="7" fillId="0" borderId="0" xfId="2" applyFont="1" applyFill="1" applyBorder="1" applyAlignment="1">
      <alignment horizontal="center" vertical="top"/>
    </xf>
    <xf numFmtId="0" fontId="11" fillId="0" borderId="0" xfId="2" applyFont="1" applyFill="1" applyBorder="1" applyAlignment="1">
      <alignment horizontal="center"/>
    </xf>
    <xf numFmtId="4" fontId="11" fillId="0" borderId="0" xfId="2" applyNumberFormat="1" applyFont="1" applyFill="1" applyBorder="1" applyAlignment="1">
      <alignment horizontal="center"/>
    </xf>
    <xf numFmtId="4" fontId="7" fillId="0" borderId="1" xfId="2" applyNumberFormat="1" applyFont="1" applyFill="1" applyBorder="1" applyAlignment="1">
      <alignment horizontal="left" vertical="justify"/>
    </xf>
    <xf numFmtId="0" fontId="8" fillId="0" borderId="0" xfId="2" applyFont="1" applyFill="1" applyBorder="1" applyAlignment="1">
      <alignment wrapText="1"/>
    </xf>
    <xf numFmtId="0" fontId="8" fillId="0" borderId="0" xfId="2" applyFont="1" applyFill="1" applyBorder="1" applyAlignment="1"/>
    <xf numFmtId="0" fontId="26" fillId="0" borderId="6" xfId="0" applyFont="1" applyFill="1" applyBorder="1"/>
    <xf numFmtId="2" fontId="29" fillId="9" borderId="1" xfId="2" applyNumberFormat="1" applyFont="1" applyFill="1" applyBorder="1" applyAlignment="1">
      <alignment horizontal="center"/>
    </xf>
    <xf numFmtId="171" fontId="28" fillId="2" borderId="1" xfId="2" applyNumberFormat="1" applyFont="1" applyFill="1" applyBorder="1" applyAlignment="1">
      <alignment horizontal="center" vertical="top" wrapText="1"/>
    </xf>
    <xf numFmtId="0" fontId="28" fillId="2" borderId="1" xfId="2" applyNumberFormat="1" applyFont="1" applyFill="1" applyBorder="1" applyAlignment="1">
      <alignment horizontal="center" vertical="top" wrapText="1"/>
    </xf>
    <xf numFmtId="171" fontId="28" fillId="2" borderId="1" xfId="2" applyNumberFormat="1" applyFont="1" applyFill="1" applyBorder="1" applyAlignment="1">
      <alignment horizontal="justify" vertical="justify" wrapText="1"/>
    </xf>
    <xf numFmtId="0" fontId="28" fillId="2" borderId="1" xfId="0" applyFont="1" applyFill="1" applyBorder="1" applyAlignment="1">
      <alignment horizontal="center" vertical="top" wrapText="1"/>
    </xf>
    <xf numFmtId="0" fontId="28" fillId="0" borderId="0" xfId="2" applyFont="1" applyFill="1" applyBorder="1" applyAlignment="1">
      <alignment horizontal="center" vertical="top"/>
    </xf>
    <xf numFmtId="0" fontId="32" fillId="0" borderId="0" xfId="0" applyFont="1"/>
    <xf numFmtId="0" fontId="26" fillId="2" borderId="0" xfId="0" applyFont="1" applyFill="1" applyBorder="1"/>
    <xf numFmtId="0" fontId="29" fillId="0" borderId="0" xfId="0" applyFont="1"/>
    <xf numFmtId="0" fontId="29" fillId="0" borderId="0" xfId="0" applyFont="1" applyFill="1"/>
    <xf numFmtId="0" fontId="28" fillId="2" borderId="1" xfId="2" applyFont="1" applyFill="1" applyBorder="1" applyAlignment="1">
      <alignment horizontal="justify" vertical="justify" wrapText="1"/>
    </xf>
    <xf numFmtId="43" fontId="30" fillId="2" borderId="38" xfId="34" applyNumberFormat="1" applyFont="1" applyFill="1" applyBorder="1" applyAlignment="1">
      <alignment horizontal="center" vertical="distributed" wrapText="1"/>
    </xf>
    <xf numFmtId="43" fontId="30" fillId="2" borderId="38" xfId="34" applyNumberFormat="1" applyFont="1" applyFill="1" applyBorder="1" applyAlignment="1">
      <alignment horizontal="center" vertical="center" wrapText="1"/>
    </xf>
    <xf numFmtId="0" fontId="41" fillId="9" borderId="38" xfId="2" applyFont="1" applyFill="1" applyBorder="1" applyAlignment="1">
      <alignment horizontal="center" vertical="center" wrapText="1"/>
    </xf>
    <xf numFmtId="0" fontId="42" fillId="9" borderId="38" xfId="2" applyFont="1" applyFill="1" applyBorder="1" applyAlignment="1">
      <alignment horizontal="center" vertical="center" wrapText="1"/>
    </xf>
    <xf numFmtId="0" fontId="41" fillId="9" borderId="38" xfId="2" applyFont="1" applyFill="1" applyBorder="1" applyAlignment="1">
      <alignment horizontal="right" vertical="top" wrapText="1"/>
    </xf>
    <xf numFmtId="43" fontId="28" fillId="0" borderId="38" xfId="34" applyNumberFormat="1" applyFont="1" applyFill="1" applyBorder="1" applyAlignment="1">
      <alignment horizontal="center" vertical="center" wrapText="1"/>
    </xf>
    <xf numFmtId="43" fontId="28" fillId="0" borderId="38" xfId="34" applyNumberFormat="1" applyFont="1" applyFill="1" applyBorder="1" applyAlignment="1">
      <alignment horizontal="center" vertical="distributed" wrapText="1"/>
    </xf>
    <xf numFmtId="43" fontId="28" fillId="0" borderId="38" xfId="34" applyNumberFormat="1" applyFont="1" applyFill="1" applyBorder="1" applyAlignment="1">
      <alignment horizontal="right" vertical="center" wrapText="1"/>
    </xf>
    <xf numFmtId="0" fontId="26" fillId="9" borderId="0" xfId="0" applyFont="1" applyFill="1" applyBorder="1"/>
    <xf numFmtId="0" fontId="28" fillId="9" borderId="1" xfId="2" applyFont="1" applyFill="1" applyBorder="1" applyAlignment="1">
      <alignment horizontal="center" vertical="top"/>
    </xf>
    <xf numFmtId="0" fontId="28" fillId="9" borderId="1" xfId="2" applyFont="1" applyFill="1" applyBorder="1" applyAlignment="1">
      <alignment horizontal="right" vertical="justify"/>
    </xf>
    <xf numFmtId="4" fontId="29" fillId="9" borderId="1" xfId="2" applyNumberFormat="1" applyFont="1" applyFill="1" applyBorder="1" applyAlignment="1">
      <alignment horizontal="center"/>
    </xf>
    <xf numFmtId="0" fontId="28" fillId="9" borderId="1" xfId="2" applyFont="1" applyFill="1" applyBorder="1" applyAlignment="1">
      <alignment horizontal="center"/>
    </xf>
    <xf numFmtId="0" fontId="26" fillId="0" borderId="0" xfId="0" applyFont="1" applyFill="1" applyBorder="1"/>
    <xf numFmtId="0" fontId="29" fillId="0" borderId="1" xfId="2" applyFont="1" applyFill="1" applyBorder="1" applyAlignment="1">
      <alignment horizontal="center"/>
    </xf>
    <xf numFmtId="4" fontId="29" fillId="0" borderId="1" xfId="2" applyNumberFormat="1" applyFont="1" applyFill="1" applyBorder="1" applyAlignment="1">
      <alignment horizontal="center"/>
    </xf>
    <xf numFmtId="0" fontId="28" fillId="2" borderId="1" xfId="2" applyFont="1" applyFill="1" applyBorder="1" applyAlignment="1">
      <alignment horizontal="center" vertical="top" wrapText="1"/>
    </xf>
    <xf numFmtId="0" fontId="29" fillId="0" borderId="1" xfId="2" applyFont="1" applyFill="1" applyBorder="1" applyAlignment="1">
      <alignment horizontal="right" vertical="justify"/>
    </xf>
    <xf numFmtId="0" fontId="28" fillId="2" borderId="1" xfId="2" applyFont="1" applyFill="1" applyBorder="1" applyAlignment="1">
      <alignment horizontal="center" vertical="top"/>
    </xf>
    <xf numFmtId="0" fontId="28" fillId="2" borderId="1" xfId="2" applyFont="1" applyFill="1" applyBorder="1" applyAlignment="1">
      <alignment horizontal="center"/>
    </xf>
    <xf numFmtId="0" fontId="28" fillId="0" borderId="1" xfId="2" applyFont="1" applyFill="1" applyBorder="1" applyAlignment="1">
      <alignment horizontal="center" vertical="top"/>
    </xf>
    <xf numFmtId="4" fontId="29" fillId="2" borderId="1" xfId="2" applyNumberFormat="1" applyFont="1" applyFill="1" applyBorder="1" applyAlignment="1">
      <alignment horizontal="center"/>
    </xf>
    <xf numFmtId="0" fontId="28" fillId="0" borderId="1" xfId="2" applyFont="1" applyFill="1" applyBorder="1" applyAlignment="1">
      <alignment horizontal="right" vertical="justify"/>
    </xf>
    <xf numFmtId="0" fontId="28" fillId="2" borderId="1" xfId="2" applyFont="1" applyFill="1" applyBorder="1" applyAlignment="1">
      <alignment horizontal="justify" vertical="justify"/>
    </xf>
    <xf numFmtId="0" fontId="28" fillId="2" borderId="1" xfId="2" quotePrefix="1" applyFont="1" applyFill="1" applyBorder="1" applyAlignment="1">
      <alignment horizontal="center" vertical="top"/>
    </xf>
    <xf numFmtId="170" fontId="29" fillId="9" borderId="38" xfId="39" applyNumberFormat="1" applyFont="1" applyFill="1" applyBorder="1" applyAlignment="1">
      <alignment horizontal="justify" vertical="distributed" wrapText="1"/>
    </xf>
    <xf numFmtId="43" fontId="28" fillId="9" borderId="38" xfId="39" applyFont="1" applyFill="1" applyBorder="1" applyAlignment="1">
      <alignment horizontal="right" vertical="distributed" wrapText="1"/>
    </xf>
    <xf numFmtId="43" fontId="28" fillId="9" borderId="38" xfId="39" applyFont="1" applyFill="1" applyBorder="1" applyAlignment="1">
      <alignment horizontal="center" vertical="distributed" wrapText="1"/>
    </xf>
    <xf numFmtId="43" fontId="29" fillId="9" borderId="38" xfId="39" applyFont="1" applyFill="1" applyBorder="1" applyAlignment="1">
      <alignment horizontal="justify" vertical="distributed" wrapText="1"/>
    </xf>
    <xf numFmtId="170" fontId="28" fillId="2" borderId="38" xfId="39" applyNumberFormat="1" applyFont="1" applyFill="1" applyBorder="1" applyAlignment="1">
      <alignment horizontal="center" vertical="distributed" wrapText="1"/>
    </xf>
    <xf numFmtId="43" fontId="28" fillId="2" borderId="38" xfId="39" applyFont="1" applyFill="1" applyBorder="1" applyAlignment="1">
      <alignment horizontal="justify" vertical="distributed" wrapText="1"/>
    </xf>
    <xf numFmtId="43" fontId="28" fillId="2" borderId="38" xfId="39" applyFont="1" applyFill="1" applyBorder="1" applyAlignment="1">
      <alignment horizontal="center" vertical="distributed" wrapText="1"/>
    </xf>
    <xf numFmtId="171" fontId="29" fillId="9" borderId="38" xfId="39" applyNumberFormat="1" applyFont="1" applyFill="1" applyBorder="1" applyAlignment="1">
      <alignment horizontal="right" vertical="center"/>
    </xf>
    <xf numFmtId="172" fontId="29" fillId="0" borderId="38" xfId="34" applyNumberFormat="1" applyFont="1" applyFill="1" applyBorder="1" applyAlignment="1">
      <alignment horizontal="justify" vertical="distributed" wrapText="1"/>
    </xf>
    <xf numFmtId="49" fontId="29" fillId="9" borderId="38" xfId="39" applyNumberFormat="1" applyFont="1" applyFill="1" applyBorder="1" applyAlignment="1">
      <alignment horizontal="center" vertical="center" wrapText="1"/>
    </xf>
    <xf numFmtId="0" fontId="29" fillId="9" borderId="38" xfId="0" applyFont="1" applyFill="1" applyBorder="1" applyAlignment="1">
      <alignment vertical="top" wrapText="1"/>
    </xf>
    <xf numFmtId="0" fontId="29" fillId="0" borderId="38" xfId="0" applyFont="1" applyFill="1" applyBorder="1" applyAlignment="1">
      <alignment horizontal="center" vertical="distributed"/>
    </xf>
    <xf numFmtId="0" fontId="29" fillId="0" borderId="38" xfId="0" applyFont="1" applyBorder="1"/>
    <xf numFmtId="0" fontId="29" fillId="9" borderId="38" xfId="39" applyNumberFormat="1" applyFont="1" applyFill="1" applyBorder="1" applyAlignment="1">
      <alignment horizontal="justify" vertical="center" wrapText="1"/>
    </xf>
    <xf numFmtId="43" fontId="28" fillId="2" borderId="38" xfId="39" applyFont="1" applyFill="1" applyBorder="1" applyAlignment="1">
      <alignment horizontal="right" vertical="distributed" wrapText="1"/>
    </xf>
    <xf numFmtId="43" fontId="28" fillId="12" borderId="38" xfId="39" applyFont="1" applyFill="1" applyBorder="1" applyAlignment="1">
      <alignment horizontal="justify" vertical="distributed" wrapText="1"/>
    </xf>
    <xf numFmtId="0" fontId="29" fillId="0" borderId="38" xfId="0" applyFont="1" applyFill="1" applyBorder="1" applyAlignment="1">
      <alignment vertical="top" wrapText="1"/>
    </xf>
    <xf numFmtId="171" fontId="29" fillId="0" borderId="38" xfId="39" applyNumberFormat="1" applyFont="1" applyFill="1" applyBorder="1" applyAlignment="1">
      <alignment horizontal="right" vertical="center"/>
    </xf>
    <xf numFmtId="49" fontId="29" fillId="0" borderId="38" xfId="39" quotePrefix="1" applyNumberFormat="1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/>
    </xf>
    <xf numFmtId="1" fontId="28" fillId="2" borderId="1" xfId="2" quotePrefix="1" applyNumberFormat="1" applyFont="1" applyFill="1" applyBorder="1" applyAlignment="1">
      <alignment horizontal="center" vertical="top"/>
    </xf>
    <xf numFmtId="0" fontId="28" fillId="0" borderId="69" xfId="2" applyFont="1" applyFill="1" applyBorder="1" applyAlignment="1">
      <alignment horizontal="center" vertical="top"/>
    </xf>
    <xf numFmtId="0" fontId="28" fillId="0" borderId="69" xfId="2" applyFont="1" applyFill="1" applyBorder="1" applyAlignment="1">
      <alignment horizontal="left" vertical="justify"/>
    </xf>
    <xf numFmtId="0" fontId="28" fillId="0" borderId="69" xfId="2" applyFont="1" applyFill="1" applyBorder="1" applyAlignment="1">
      <alignment horizontal="center"/>
    </xf>
    <xf numFmtId="4" fontId="28" fillId="0" borderId="69" xfId="2" applyNumberFormat="1" applyFont="1" applyFill="1" applyBorder="1" applyAlignment="1">
      <alignment horizontal="center"/>
    </xf>
    <xf numFmtId="0" fontId="28" fillId="0" borderId="22" xfId="2" applyFont="1" applyFill="1" applyBorder="1" applyAlignment="1">
      <alignment horizontal="center" vertical="top"/>
    </xf>
    <xf numFmtId="0" fontId="28" fillId="0" borderId="22" xfId="2" applyFont="1" applyFill="1" applyBorder="1" applyAlignment="1">
      <alignment horizontal="right" vertical="justify"/>
    </xf>
    <xf numFmtId="0" fontId="29" fillId="0" borderId="22" xfId="2" applyFont="1" applyFill="1" applyBorder="1" applyAlignment="1">
      <alignment horizontal="center"/>
    </xf>
    <xf numFmtId="4" fontId="29" fillId="0" borderId="22" xfId="2" applyNumberFormat="1" applyFont="1" applyFill="1" applyBorder="1" applyAlignment="1">
      <alignment horizontal="center"/>
    </xf>
    <xf numFmtId="0" fontId="26" fillId="2" borderId="1" xfId="0" applyFont="1" applyFill="1" applyBorder="1"/>
    <xf numFmtId="0" fontId="26" fillId="0" borderId="1" xfId="0" applyFont="1" applyFill="1" applyBorder="1"/>
    <xf numFmtId="0" fontId="21" fillId="0" borderId="1" xfId="0" applyFont="1" applyFill="1" applyBorder="1" applyAlignment="1">
      <alignment horizontal="center"/>
    </xf>
    <xf numFmtId="0" fontId="78" fillId="0" borderId="1" xfId="0" applyFont="1" applyBorder="1" applyAlignment="1">
      <alignment horizontal="center"/>
    </xf>
    <xf numFmtId="0" fontId="28" fillId="2" borderId="1" xfId="0" applyFont="1" applyFill="1" applyBorder="1"/>
    <xf numFmtId="0" fontId="28" fillId="2" borderId="1" xfId="0" applyFont="1" applyFill="1" applyBorder="1" applyAlignment="1">
      <alignment horizontal="center"/>
    </xf>
    <xf numFmtId="0" fontId="28" fillId="2" borderId="1" xfId="0" applyFont="1" applyFill="1" applyBorder="1" applyAlignment="1">
      <alignment wrapText="1"/>
    </xf>
    <xf numFmtId="0" fontId="29" fillId="0" borderId="1" xfId="0" applyFont="1" applyBorder="1" applyAlignment="1">
      <alignment horizontal="right" wrapText="1"/>
    </xf>
    <xf numFmtId="4" fontId="33" fillId="2" borderId="1" xfId="2" applyNumberFormat="1" applyFont="1" applyFill="1" applyBorder="1" applyAlignment="1">
      <alignment horizontal="center"/>
    </xf>
    <xf numFmtId="10" fontId="33" fillId="14" borderId="1" xfId="1" applyNumberFormat="1" applyFont="1" applyFill="1" applyBorder="1" applyAlignment="1">
      <alignment horizontal="center"/>
    </xf>
    <xf numFmtId="0" fontId="82" fillId="0" borderId="0" xfId="0" applyFont="1" applyFill="1" applyBorder="1"/>
    <xf numFmtId="0" fontId="73" fillId="0" borderId="0" xfId="61" applyFont="1"/>
    <xf numFmtId="0" fontId="73" fillId="0" borderId="0" xfId="61" applyFont="1" applyAlignment="1">
      <alignment horizontal="center"/>
    </xf>
    <xf numFmtId="0" fontId="70" fillId="0" borderId="0" xfId="61" applyFont="1"/>
    <xf numFmtId="0" fontId="84" fillId="0" borderId="0" xfId="61" applyFont="1" applyAlignment="1">
      <alignment horizontal="center"/>
    </xf>
    <xf numFmtId="0" fontId="44" fillId="0" borderId="0" xfId="62" applyFont="1"/>
    <xf numFmtId="0" fontId="86" fillId="0" borderId="0" xfId="61" applyFont="1" applyAlignment="1">
      <alignment horizontal="center" wrapText="1"/>
    </xf>
    <xf numFmtId="0" fontId="87" fillId="0" borderId="0" xfId="61" applyFont="1"/>
    <xf numFmtId="0" fontId="87" fillId="0" borderId="0" xfId="61" applyFont="1" applyAlignment="1">
      <alignment horizontal="center"/>
    </xf>
    <xf numFmtId="0" fontId="80" fillId="13" borderId="56" xfId="61" applyFont="1" applyFill="1" applyBorder="1"/>
    <xf numFmtId="0" fontId="80" fillId="13" borderId="56" xfId="61" applyFont="1" applyFill="1" applyBorder="1" applyAlignment="1">
      <alignment horizontal="center"/>
    </xf>
    <xf numFmtId="0" fontId="87" fillId="0" borderId="56" xfId="61" applyFont="1" applyBorder="1" applyAlignment="1">
      <alignment horizontal="left"/>
    </xf>
    <xf numFmtId="0" fontId="73" fillId="0" borderId="0" xfId="61" applyFont="1" applyFill="1" applyBorder="1"/>
    <xf numFmtId="0" fontId="80" fillId="0" borderId="57" xfId="61" applyFont="1" applyFill="1" applyBorder="1"/>
    <xf numFmtId="0" fontId="80" fillId="0" borderId="57" xfId="61" applyFont="1" applyFill="1" applyBorder="1" applyAlignment="1">
      <alignment horizontal="center"/>
    </xf>
    <xf numFmtId="0" fontId="73" fillId="0" borderId="0" xfId="61" applyFont="1" applyFill="1"/>
    <xf numFmtId="0" fontId="80" fillId="0" borderId="56" xfId="61" applyFont="1" applyBorder="1"/>
    <xf numFmtId="0" fontId="80" fillId="0" borderId="56" xfId="61" applyFont="1" applyBorder="1" applyAlignment="1">
      <alignment horizontal="center"/>
    </xf>
    <xf numFmtId="10" fontId="48" fillId="5" borderId="56" xfId="63" applyNumberFormat="1" applyFont="1" applyFill="1" applyBorder="1" applyAlignment="1">
      <alignment horizontal="center"/>
    </xf>
    <xf numFmtId="0" fontId="73" fillId="0" borderId="56" xfId="61" applyFont="1" applyBorder="1"/>
    <xf numFmtId="2" fontId="88" fillId="0" borderId="56" xfId="61" applyNumberFormat="1" applyFont="1" applyBorder="1" applyAlignment="1">
      <alignment horizontal="center"/>
    </xf>
    <xf numFmtId="10" fontId="88" fillId="0" borderId="56" xfId="63" applyNumberFormat="1" applyFont="1" applyBorder="1" applyAlignment="1">
      <alignment horizontal="center"/>
    </xf>
    <xf numFmtId="0" fontId="88" fillId="0" borderId="56" xfId="61" applyFont="1" applyBorder="1"/>
    <xf numFmtId="0" fontId="88" fillId="0" borderId="56" xfId="61" applyFont="1" applyBorder="1" applyAlignment="1">
      <alignment horizontal="center"/>
    </xf>
    <xf numFmtId="0" fontId="45" fillId="0" borderId="0" xfId="61" applyFont="1"/>
    <xf numFmtId="10" fontId="88" fillId="5" borderId="56" xfId="63" applyNumberFormat="1" applyFont="1" applyFill="1" applyBorder="1" applyAlignment="1">
      <alignment horizontal="center"/>
    </xf>
    <xf numFmtId="0" fontId="73" fillId="0" borderId="71" xfId="61" applyFont="1" applyBorder="1"/>
    <xf numFmtId="10" fontId="48" fillId="0" borderId="56" xfId="63" applyNumberFormat="1" applyFont="1" applyBorder="1" applyAlignment="1">
      <alignment horizontal="center"/>
    </xf>
    <xf numFmtId="0" fontId="80" fillId="14" borderId="56" xfId="61" applyFont="1" applyFill="1" applyBorder="1"/>
    <xf numFmtId="0" fontId="80" fillId="14" borderId="56" xfId="61" applyFont="1" applyFill="1" applyBorder="1" applyAlignment="1">
      <alignment horizontal="center"/>
    </xf>
    <xf numFmtId="10" fontId="48" fillId="14" borderId="56" xfId="63" applyNumberFormat="1" applyFont="1" applyFill="1" applyBorder="1" applyAlignment="1">
      <alignment horizontal="center"/>
    </xf>
    <xf numFmtId="173" fontId="89" fillId="14" borderId="0" xfId="61" applyNumberFormat="1" applyFont="1" applyFill="1" applyAlignment="1">
      <alignment horizontal="left"/>
    </xf>
    <xf numFmtId="0" fontId="73" fillId="14" borderId="0" xfId="61" applyFont="1" applyFill="1"/>
    <xf numFmtId="0" fontId="88" fillId="14" borderId="56" xfId="61" applyFont="1" applyFill="1" applyBorder="1"/>
    <xf numFmtId="0" fontId="88" fillId="14" borderId="56" xfId="61" applyFont="1" applyFill="1" applyBorder="1" applyAlignment="1">
      <alignment horizontal="center"/>
    </xf>
    <xf numFmtId="10" fontId="88" fillId="14" borderId="56" xfId="63" applyNumberFormat="1" applyFont="1" applyFill="1" applyBorder="1" applyAlignment="1">
      <alignment horizontal="center"/>
    </xf>
    <xf numFmtId="0" fontId="45" fillId="14" borderId="0" xfId="61" applyFont="1" applyFill="1"/>
    <xf numFmtId="10" fontId="48" fillId="0" borderId="57" xfId="63" applyNumberFormat="1" applyFont="1" applyFill="1" applyBorder="1" applyAlignment="1">
      <alignment horizontal="center"/>
    </xf>
    <xf numFmtId="0" fontId="80" fillId="13" borderId="59" xfId="61" applyFont="1" applyFill="1" applyBorder="1"/>
    <xf numFmtId="0" fontId="1" fillId="13" borderId="60" xfId="61" applyFont="1" applyFill="1" applyBorder="1" applyAlignment="1">
      <alignment horizontal="center"/>
    </xf>
    <xf numFmtId="0" fontId="45" fillId="0" borderId="0" xfId="61" applyFont="1" applyAlignment="1">
      <alignment horizontal="center"/>
    </xf>
    <xf numFmtId="0" fontId="91" fillId="0" borderId="0" xfId="61" applyFont="1"/>
    <xf numFmtId="0" fontId="1" fillId="0" borderId="61" xfId="61" applyBorder="1"/>
    <xf numFmtId="0" fontId="1" fillId="0" borderId="62" xfId="61" applyBorder="1" applyAlignment="1">
      <alignment horizontal="center"/>
    </xf>
    <xf numFmtId="0" fontId="1" fillId="0" borderId="63" xfId="61" applyBorder="1" applyAlignment="1">
      <alignment horizontal="center"/>
    </xf>
    <xf numFmtId="0" fontId="1" fillId="0" borderId="0" xfId="61"/>
    <xf numFmtId="0" fontId="1" fillId="0" borderId="64" xfId="61" applyBorder="1"/>
    <xf numFmtId="0" fontId="1" fillId="0" borderId="0" xfId="61" applyBorder="1" applyAlignment="1">
      <alignment horizontal="center"/>
    </xf>
    <xf numFmtId="0" fontId="1" fillId="0" borderId="65" xfId="61" applyBorder="1" applyAlignment="1">
      <alignment horizontal="center"/>
    </xf>
    <xf numFmtId="0" fontId="1" fillId="0" borderId="66" xfId="61" applyBorder="1"/>
    <xf numFmtId="0" fontId="1" fillId="0" borderId="67" xfId="61" applyBorder="1" applyAlignment="1">
      <alignment horizontal="center"/>
    </xf>
    <xf numFmtId="0" fontId="1" fillId="0" borderId="68" xfId="61" applyBorder="1" applyAlignment="1">
      <alignment horizontal="center"/>
    </xf>
    <xf numFmtId="0" fontId="80" fillId="0" borderId="0" xfId="61" applyFont="1" applyBorder="1"/>
    <xf numFmtId="0" fontId="1" fillId="0" borderId="0" xfId="61" applyBorder="1"/>
    <xf numFmtId="0" fontId="1" fillId="0" borderId="0" xfId="61" applyAlignment="1">
      <alignment horizontal="center"/>
    </xf>
    <xf numFmtId="175" fontId="19" fillId="0" borderId="0" xfId="0" applyNumberFormat="1" applyFont="1" applyFill="1" applyBorder="1"/>
    <xf numFmtId="175" fontId="21" fillId="0" borderId="0" xfId="2" applyNumberFormat="1" applyFont="1" applyFill="1" applyBorder="1" applyAlignment="1">
      <alignment horizontal="center"/>
    </xf>
    <xf numFmtId="175" fontId="28" fillId="2" borderId="1" xfId="2" applyNumberFormat="1" applyFont="1" applyFill="1" applyBorder="1" applyAlignment="1">
      <alignment horizontal="center"/>
    </xf>
    <xf numFmtId="175" fontId="28" fillId="0" borderId="1" xfId="2" applyNumberFormat="1" applyFont="1" applyFill="1" applyBorder="1" applyAlignment="1">
      <alignment horizontal="center"/>
    </xf>
    <xf numFmtId="175" fontId="29" fillId="2" borderId="1" xfId="2" applyNumberFormat="1" applyFont="1" applyFill="1" applyBorder="1" applyAlignment="1">
      <alignment horizontal="center"/>
    </xf>
    <xf numFmtId="175" fontId="29" fillId="0" borderId="1" xfId="2" applyNumberFormat="1" applyFont="1" applyFill="1" applyBorder="1" applyAlignment="1">
      <alignment horizontal="center"/>
    </xf>
    <xf numFmtId="175" fontId="22" fillId="0" borderId="0" xfId="2" applyNumberFormat="1" applyFont="1" applyFill="1" applyBorder="1" applyAlignment="1">
      <alignment horizontal="center"/>
    </xf>
    <xf numFmtId="175" fontId="26" fillId="0" borderId="23" xfId="2" applyNumberFormat="1" applyFont="1" applyFill="1" applyBorder="1" applyAlignment="1">
      <alignment horizontal="center"/>
    </xf>
    <xf numFmtId="175" fontId="28" fillId="11" borderId="1" xfId="2" applyNumberFormat="1" applyFont="1" applyFill="1" applyBorder="1" applyAlignment="1">
      <alignment horizontal="center"/>
    </xf>
    <xf numFmtId="0" fontId="29" fillId="0" borderId="73" xfId="0" applyFont="1" applyBorder="1"/>
    <xf numFmtId="0" fontId="29" fillId="9" borderId="73" xfId="9" applyNumberFormat="1" applyFont="1" applyFill="1" applyBorder="1" applyAlignment="1">
      <alignment horizontal="justify" vertical="center" wrapText="1"/>
    </xf>
    <xf numFmtId="165" fontId="28" fillId="2" borderId="73" xfId="9" applyFont="1" applyFill="1" applyBorder="1" applyAlignment="1">
      <alignment horizontal="right" vertical="distributed" wrapText="1"/>
    </xf>
    <xf numFmtId="165" fontId="28" fillId="12" borderId="73" xfId="9" applyFont="1" applyFill="1" applyBorder="1" applyAlignment="1">
      <alignment horizontal="justify" vertical="distributed" wrapText="1"/>
    </xf>
    <xf numFmtId="0" fontId="29" fillId="9" borderId="73" xfId="39" applyNumberFormat="1" applyFont="1" applyFill="1" applyBorder="1" applyAlignment="1">
      <alignment horizontal="justify" vertical="center" wrapText="1"/>
    </xf>
    <xf numFmtId="43" fontId="28" fillId="2" borderId="73" xfId="39" applyFont="1" applyFill="1" applyBorder="1" applyAlignment="1">
      <alignment horizontal="right" vertical="distributed" wrapText="1"/>
    </xf>
    <xf numFmtId="43" fontId="28" fillId="12" borderId="73" xfId="39" applyFont="1" applyFill="1" applyBorder="1" applyAlignment="1">
      <alignment horizontal="justify" vertical="distributed" wrapText="1"/>
    </xf>
    <xf numFmtId="0" fontId="29" fillId="9" borderId="0" xfId="9" applyNumberFormat="1" applyFont="1" applyFill="1" applyBorder="1" applyAlignment="1">
      <alignment horizontal="justify" vertical="center" wrapText="1"/>
    </xf>
    <xf numFmtId="165" fontId="28" fillId="9" borderId="0" xfId="9" applyFont="1" applyFill="1" applyBorder="1" applyAlignment="1">
      <alignment horizontal="justify" vertical="distributed" wrapText="1"/>
    </xf>
    <xf numFmtId="175" fontId="28" fillId="4" borderId="1" xfId="2" applyNumberFormat="1" applyFont="1" applyFill="1" applyBorder="1" applyAlignment="1">
      <alignment horizontal="center"/>
    </xf>
    <xf numFmtId="175" fontId="29" fillId="0" borderId="22" xfId="2" applyNumberFormat="1" applyFont="1" applyFill="1" applyBorder="1" applyAlignment="1">
      <alignment horizontal="center"/>
    </xf>
    <xf numFmtId="175" fontId="28" fillId="9" borderId="1" xfId="2" applyNumberFormat="1" applyFont="1" applyFill="1" applyBorder="1" applyAlignment="1">
      <alignment horizontal="center"/>
    </xf>
    <xf numFmtId="175" fontId="18" fillId="0" borderId="3" xfId="2" applyNumberFormat="1" applyFont="1" applyFill="1" applyBorder="1" applyAlignment="1"/>
    <xf numFmtId="165" fontId="28" fillId="9" borderId="38" xfId="9" applyFont="1" applyFill="1" applyBorder="1" applyAlignment="1">
      <alignment horizontal="justify" vertical="distributed" wrapText="1"/>
    </xf>
    <xf numFmtId="43" fontId="28" fillId="9" borderId="38" xfId="39" applyFont="1" applyFill="1" applyBorder="1" applyAlignment="1">
      <alignment horizontal="justify" vertical="distributed" wrapText="1"/>
    </xf>
    <xf numFmtId="165" fontId="28" fillId="9" borderId="38" xfId="9" applyFont="1" applyFill="1" applyBorder="1" applyAlignment="1">
      <alignment horizontal="justify" vertical="distributed" wrapText="1"/>
    </xf>
    <xf numFmtId="43" fontId="28" fillId="9" borderId="38" xfId="39" applyFont="1" applyFill="1" applyBorder="1" applyAlignment="1">
      <alignment horizontal="justify" vertical="distributed" wrapText="1"/>
    </xf>
    <xf numFmtId="0" fontId="32" fillId="0" borderId="38" xfId="0" applyFont="1" applyBorder="1"/>
    <xf numFmtId="0" fontId="32" fillId="9" borderId="38" xfId="39" applyNumberFormat="1" applyFont="1" applyFill="1" applyBorder="1" applyAlignment="1">
      <alignment horizontal="justify" vertical="center" wrapText="1"/>
    </xf>
    <xf numFmtId="4" fontId="29" fillId="0" borderId="69" xfId="2" applyNumberFormat="1" applyFont="1" applyFill="1" applyBorder="1" applyAlignment="1">
      <alignment horizontal="center"/>
    </xf>
    <xf numFmtId="4" fontId="29" fillId="2" borderId="54" xfId="2" applyNumberFormat="1" applyFont="1" applyFill="1" applyBorder="1" applyAlignment="1">
      <alignment horizontal="center"/>
    </xf>
    <xf numFmtId="2" fontId="29" fillId="2" borderId="1" xfId="0" applyNumberFormat="1" applyFont="1" applyFill="1" applyBorder="1" applyAlignment="1">
      <alignment horizontal="center"/>
    </xf>
    <xf numFmtId="4" fontId="29" fillId="2" borderId="55" xfId="2" applyNumberFormat="1" applyFont="1" applyFill="1" applyBorder="1" applyAlignment="1">
      <alignment horizontal="center"/>
    </xf>
    <xf numFmtId="2" fontId="29" fillId="0" borderId="1" xfId="0" applyNumberFormat="1" applyFont="1" applyFill="1" applyBorder="1" applyAlignment="1">
      <alignment horizontal="center"/>
    </xf>
    <xf numFmtId="175" fontId="29" fillId="0" borderId="0" xfId="0" applyNumberFormat="1" applyFont="1" applyFill="1" applyBorder="1"/>
    <xf numFmtId="2" fontId="29" fillId="2" borderId="1" xfId="2" applyNumberFormat="1" applyFont="1" applyFill="1" applyBorder="1" applyAlignment="1">
      <alignment horizontal="center"/>
    </xf>
    <xf numFmtId="4" fontId="29" fillId="0" borderId="1" xfId="2" applyNumberFormat="1" applyFont="1" applyFill="1" applyBorder="1" applyAlignment="1">
      <alignment horizontal="left"/>
    </xf>
    <xf numFmtId="175" fontId="29" fillId="9" borderId="1" xfId="2" applyNumberFormat="1" applyFont="1" applyFill="1" applyBorder="1" applyAlignment="1">
      <alignment horizontal="center"/>
    </xf>
    <xf numFmtId="175" fontId="28" fillId="6" borderId="1" xfId="2" applyNumberFormat="1" applyFont="1" applyFill="1" applyBorder="1" applyAlignment="1">
      <alignment horizontal="center"/>
    </xf>
    <xf numFmtId="0" fontId="29" fillId="9" borderId="1" xfId="2" applyFont="1" applyFill="1" applyBorder="1" applyAlignment="1">
      <alignment horizontal="right" vertical="justify"/>
    </xf>
    <xf numFmtId="165" fontId="28" fillId="9" borderId="38" xfId="9" applyFont="1" applyFill="1" applyBorder="1" applyAlignment="1">
      <alignment horizontal="justify" vertical="distributed" wrapText="1"/>
    </xf>
    <xf numFmtId="43" fontId="28" fillId="9" borderId="38" xfId="39" applyFont="1" applyFill="1" applyBorder="1" applyAlignment="1">
      <alignment horizontal="justify" vertical="distributed" wrapText="1"/>
    </xf>
    <xf numFmtId="175" fontId="28" fillId="0" borderId="69" xfId="2" applyNumberFormat="1" applyFont="1" applyFill="1" applyBorder="1" applyAlignment="1">
      <alignment horizontal="center"/>
    </xf>
    <xf numFmtId="175" fontId="78" fillId="0" borderId="1" xfId="12" applyNumberFormat="1" applyFont="1" applyBorder="1"/>
    <xf numFmtId="175" fontId="28" fillId="2" borderId="22" xfId="2" applyNumberFormat="1" applyFont="1" applyFill="1" applyBorder="1" applyAlignment="1">
      <alignment horizontal="center"/>
    </xf>
    <xf numFmtId="175" fontId="21" fillId="0" borderId="1" xfId="2" applyNumberFormat="1" applyFont="1" applyFill="1" applyBorder="1" applyAlignment="1">
      <alignment horizontal="center"/>
    </xf>
    <xf numFmtId="175" fontId="29" fillId="6" borderId="1" xfId="2" applyNumberFormat="1" applyFont="1" applyFill="1" applyBorder="1" applyAlignment="1">
      <alignment horizontal="center"/>
    </xf>
    <xf numFmtId="43" fontId="29" fillId="2" borderId="1" xfId="12" applyFont="1" applyFill="1" applyBorder="1" applyAlignment="1">
      <alignment horizontal="center"/>
    </xf>
    <xf numFmtId="175" fontId="29" fillId="0" borderId="1" xfId="1" applyNumberFormat="1" applyFont="1" applyFill="1" applyBorder="1" applyAlignment="1">
      <alignment horizontal="center"/>
    </xf>
    <xf numFmtId="0" fontId="29" fillId="0" borderId="25" xfId="0" applyFont="1" applyBorder="1"/>
    <xf numFmtId="0" fontId="29" fillId="9" borderId="25" xfId="9" applyNumberFormat="1" applyFont="1" applyFill="1" applyBorder="1" applyAlignment="1">
      <alignment horizontal="justify" vertical="center" wrapText="1"/>
    </xf>
    <xf numFmtId="0" fontId="29" fillId="9" borderId="38" xfId="0" applyFont="1" applyFill="1" applyBorder="1" applyAlignment="1">
      <alignment horizontal="justify" vertical="top" wrapText="1"/>
    </xf>
    <xf numFmtId="175" fontId="21" fillId="7" borderId="1" xfId="2" applyNumberFormat="1" applyFont="1" applyFill="1" applyBorder="1" applyAlignment="1">
      <alignment horizontal="center"/>
    </xf>
    <xf numFmtId="0" fontId="93" fillId="5" borderId="0" xfId="0" applyFont="1" applyFill="1" applyBorder="1" applyAlignment="1">
      <alignment horizontal="center"/>
    </xf>
    <xf numFmtId="4" fontId="28" fillId="0" borderId="56" xfId="2" applyNumberFormat="1" applyFont="1" applyFill="1" applyBorder="1" applyAlignment="1">
      <alignment horizontal="center"/>
    </xf>
    <xf numFmtId="0" fontId="28" fillId="0" borderId="56" xfId="2" applyFont="1" applyFill="1" applyBorder="1" applyAlignment="1">
      <alignment horizontal="center" vertical="top"/>
    </xf>
    <xf numFmtId="0" fontId="28" fillId="0" borderId="56" xfId="2" applyFont="1" applyFill="1" applyBorder="1" applyAlignment="1">
      <alignment horizontal="left" vertical="justify"/>
    </xf>
    <xf numFmtId="0" fontId="28" fillId="0" borderId="56" xfId="2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6" borderId="56" xfId="2" applyFont="1" applyFill="1" applyBorder="1" applyAlignment="1">
      <alignment horizontal="center" vertical="top"/>
    </xf>
    <xf numFmtId="0" fontId="28" fillId="6" borderId="56" xfId="2" applyFont="1" applyFill="1" applyBorder="1" applyAlignment="1">
      <alignment horizontal="left" vertical="justify"/>
    </xf>
    <xf numFmtId="4" fontId="28" fillId="6" borderId="56" xfId="2" applyNumberFormat="1" applyFont="1" applyFill="1" applyBorder="1" applyAlignment="1">
      <alignment horizontal="center"/>
    </xf>
    <xf numFmtId="0" fontId="28" fillId="6" borderId="56" xfId="2" applyFont="1" applyFill="1" applyBorder="1" applyAlignment="1">
      <alignment horizontal="left" vertical="top"/>
    </xf>
    <xf numFmtId="4" fontId="28" fillId="6" borderId="56" xfId="2" applyNumberFormat="1" applyFont="1" applyFill="1" applyBorder="1" applyAlignment="1">
      <alignment horizontal="center" vertical="top"/>
    </xf>
    <xf numFmtId="0" fontId="29" fillId="0" borderId="56" xfId="0" applyFont="1" applyFill="1" applyBorder="1" applyAlignment="1">
      <alignment horizontal="left" vertical="top" wrapText="1"/>
    </xf>
    <xf numFmtId="4" fontId="28" fillId="6" borderId="56" xfId="2" applyNumberFormat="1" applyFont="1" applyFill="1" applyBorder="1" applyAlignment="1">
      <alignment horizontal="left" vertical="justify"/>
    </xf>
    <xf numFmtId="4" fontId="29" fillId="0" borderId="0" xfId="0" applyNumberFormat="1" applyFont="1" applyFill="1" applyBorder="1"/>
    <xf numFmtId="0" fontId="29" fillId="0" borderId="56" xfId="0" applyFont="1" applyFill="1" applyBorder="1"/>
    <xf numFmtId="0" fontId="28" fillId="0" borderId="56" xfId="0" applyFont="1" applyFill="1" applyBorder="1" applyAlignment="1">
      <alignment horizontal="center"/>
    </xf>
    <xf numFmtId="0" fontId="28" fillId="0" borderId="56" xfId="0" applyFont="1" applyFill="1" applyBorder="1"/>
    <xf numFmtId="174" fontId="28" fillId="0" borderId="56" xfId="2" applyNumberFormat="1" applyFont="1" applyFill="1" applyBorder="1" applyAlignment="1">
      <alignment horizontal="center"/>
    </xf>
    <xf numFmtId="0" fontId="28" fillId="0" borderId="56" xfId="2" applyFont="1" applyFill="1" applyBorder="1" applyAlignment="1">
      <alignment horizontal="center" vertical="center"/>
    </xf>
    <xf numFmtId="0" fontId="28" fillId="0" borderId="0" xfId="0" applyFont="1" applyFill="1" applyBorder="1"/>
    <xf numFmtId="0" fontId="31" fillId="2" borderId="0" xfId="0" applyFont="1" applyFill="1" applyBorder="1"/>
    <xf numFmtId="165" fontId="28" fillId="4" borderId="1" xfId="2" applyNumberFormat="1" applyFont="1" applyFill="1" applyBorder="1" applyAlignment="1">
      <alignment horizontal="center"/>
    </xf>
    <xf numFmtId="10" fontId="94" fillId="6" borderId="56" xfId="1" applyNumberFormat="1" applyFont="1" applyFill="1" applyBorder="1" applyAlignment="1">
      <alignment horizontal="center"/>
    </xf>
    <xf numFmtId="10" fontId="29" fillId="6" borderId="56" xfId="1" applyNumberFormat="1" applyFont="1" applyFill="1" applyBorder="1" applyAlignment="1">
      <alignment horizontal="center"/>
    </xf>
    <xf numFmtId="10" fontId="29" fillId="0" borderId="56" xfId="1" applyNumberFormat="1" applyFont="1" applyFill="1" applyBorder="1" applyAlignment="1">
      <alignment horizontal="center"/>
    </xf>
    <xf numFmtId="43" fontId="28" fillId="4" borderId="56" xfId="12" applyFont="1" applyFill="1" applyBorder="1" applyAlignment="1">
      <alignment horizontal="center"/>
    </xf>
    <xf numFmtId="168" fontId="31" fillId="4" borderId="56" xfId="1" applyNumberFormat="1" applyFont="1" applyFill="1" applyBorder="1" applyAlignment="1">
      <alignment horizontal="center"/>
    </xf>
    <xf numFmtId="175" fontId="28" fillId="3" borderId="1" xfId="2" applyNumberFormat="1" applyFont="1" applyFill="1" applyBorder="1" applyAlignment="1">
      <alignment horizontal="center"/>
    </xf>
    <xf numFmtId="175" fontId="29" fillId="0" borderId="1" xfId="0" applyNumberFormat="1" applyFont="1" applyBorder="1"/>
    <xf numFmtId="0" fontId="34" fillId="0" borderId="0" xfId="51" applyAlignment="1">
      <alignment wrapText="1"/>
    </xf>
    <xf numFmtId="0" fontId="22" fillId="0" borderId="0" xfId="2" applyFont="1" applyFill="1" applyBorder="1" applyAlignment="1">
      <alignment wrapText="1"/>
    </xf>
    <xf numFmtId="4" fontId="28" fillId="2" borderId="54" xfId="2" applyNumberFormat="1" applyFont="1" applyFill="1" applyBorder="1" applyAlignment="1">
      <alignment horizontal="center" vertical="center" wrapText="1"/>
    </xf>
    <xf numFmtId="4" fontId="28" fillId="2" borderId="24" xfId="2" applyNumberFormat="1" applyFont="1" applyFill="1" applyBorder="1" applyAlignment="1">
      <alignment horizontal="center" vertical="center" wrapText="1"/>
    </xf>
    <xf numFmtId="4" fontId="28" fillId="2" borderId="55" xfId="2" applyNumberFormat="1" applyFont="1" applyFill="1" applyBorder="1" applyAlignment="1">
      <alignment horizontal="center" vertical="center" wrapText="1"/>
    </xf>
    <xf numFmtId="0" fontId="18" fillId="0" borderId="5" xfId="2" applyFont="1" applyFill="1" applyBorder="1" applyAlignment="1">
      <alignment horizontal="center"/>
    </xf>
    <xf numFmtId="0" fontId="18" fillId="0" borderId="6" xfId="2" applyFont="1" applyFill="1" applyBorder="1" applyAlignment="1">
      <alignment horizontal="center"/>
    </xf>
    <xf numFmtId="0" fontId="20" fillId="0" borderId="6" xfId="0" applyFont="1" applyFill="1" applyBorder="1"/>
    <xf numFmtId="0" fontId="20" fillId="0" borderId="7" xfId="0" applyFont="1" applyFill="1" applyBorder="1"/>
    <xf numFmtId="0" fontId="18" fillId="0" borderId="8" xfId="2" applyFont="1" applyFill="1" applyBorder="1" applyAlignment="1">
      <alignment horizontal="center"/>
    </xf>
    <xf numFmtId="0" fontId="18" fillId="0" borderId="9" xfId="2" applyFont="1" applyFill="1" applyBorder="1" applyAlignment="1">
      <alignment horizontal="center"/>
    </xf>
    <xf numFmtId="0" fontId="18" fillId="0" borderId="10" xfId="2" applyFont="1" applyFill="1" applyBorder="1" applyAlignment="1">
      <alignment horizontal="center"/>
    </xf>
    <xf numFmtId="0" fontId="21" fillId="7" borderId="1" xfId="2" applyFont="1" applyFill="1" applyBorder="1" applyAlignment="1">
      <alignment horizontal="center" vertical="top" wrapText="1"/>
    </xf>
    <xf numFmtId="0" fontId="22" fillId="0" borderId="0" xfId="2" applyFont="1" applyFill="1" applyBorder="1" applyAlignment="1">
      <alignment horizontal="left" wrapText="1"/>
    </xf>
    <xf numFmtId="0" fontId="18" fillId="0" borderId="2" xfId="2" applyFont="1" applyFill="1" applyBorder="1" applyAlignment="1">
      <alignment horizontal="center"/>
    </xf>
    <xf numFmtId="0" fontId="18" fillId="0" borderId="3" xfId="2" applyFont="1" applyFill="1" applyBorder="1" applyAlignment="1">
      <alignment horizontal="center"/>
    </xf>
    <xf numFmtId="0" fontId="18" fillId="0" borderId="4" xfId="2" applyFont="1" applyFill="1" applyBorder="1" applyAlignment="1">
      <alignment horizontal="center"/>
    </xf>
    <xf numFmtId="4" fontId="28" fillId="0" borderId="56" xfId="2" applyNumberFormat="1" applyFont="1" applyFill="1" applyBorder="1" applyAlignment="1">
      <alignment horizontal="center"/>
    </xf>
    <xf numFmtId="4" fontId="31" fillId="5" borderId="56" xfId="2" applyNumberFormat="1" applyFont="1" applyFill="1" applyBorder="1" applyAlignment="1">
      <alignment horizontal="center"/>
    </xf>
    <xf numFmtId="0" fontId="31" fillId="0" borderId="56" xfId="2" applyFont="1" applyFill="1" applyBorder="1" applyAlignment="1">
      <alignment horizontal="center" vertical="top"/>
    </xf>
    <xf numFmtId="0" fontId="16" fillId="0" borderId="0" xfId="2" applyFont="1" applyFill="1" applyBorder="1" applyAlignment="1">
      <alignment horizontal="center"/>
    </xf>
    <xf numFmtId="0" fontId="28" fillId="0" borderId="56" xfId="2" applyFont="1" applyFill="1" applyBorder="1" applyAlignment="1">
      <alignment horizontal="center" vertical="center"/>
    </xf>
    <xf numFmtId="0" fontId="28" fillId="0" borderId="56" xfId="2" applyFont="1" applyFill="1" applyBorder="1" applyAlignment="1">
      <alignment horizontal="center" vertical="center" wrapText="1"/>
    </xf>
    <xf numFmtId="0" fontId="28" fillId="6" borderId="56" xfId="2" applyFont="1" applyFill="1" applyBorder="1" applyAlignment="1">
      <alignment horizontal="center" vertical="center"/>
    </xf>
    <xf numFmtId="0" fontId="31" fillId="0" borderId="56" xfId="2" applyFont="1" applyFill="1" applyBorder="1" applyAlignment="1">
      <alignment horizontal="center" vertical="center"/>
    </xf>
    <xf numFmtId="0" fontId="50" fillId="0" borderId="58" xfId="0" applyFont="1" applyBorder="1" applyAlignment="1">
      <alignment horizontal="left" vertical="center"/>
    </xf>
    <xf numFmtId="0" fontId="50" fillId="0" borderId="25" xfId="0" applyFont="1" applyBorder="1" applyAlignment="1">
      <alignment horizontal="left" vertical="center"/>
    </xf>
    <xf numFmtId="0" fontId="60" fillId="0" borderId="0" xfId="6" applyFont="1" applyBorder="1" applyAlignment="1">
      <alignment horizontal="justify" wrapText="1"/>
    </xf>
    <xf numFmtId="0" fontId="39" fillId="0" borderId="0" xfId="6" applyFont="1" applyBorder="1" applyAlignment="1">
      <alignment horizontal="justify" wrapText="1"/>
    </xf>
    <xf numFmtId="0" fontId="43" fillId="14" borderId="0" xfId="20" applyFont="1" applyFill="1" applyBorder="1" applyAlignment="1">
      <alignment horizontal="justify" wrapText="1"/>
    </xf>
    <xf numFmtId="0" fontId="65" fillId="0" borderId="59" xfId="0" applyFont="1" applyBorder="1" applyAlignment="1">
      <alignment horizontal="left" vertical="justify" wrapText="1"/>
    </xf>
    <xf numFmtId="0" fontId="65" fillId="0" borderId="57" xfId="0" applyFont="1" applyBorder="1" applyAlignment="1">
      <alignment horizontal="left" vertical="justify" wrapText="1"/>
    </xf>
    <xf numFmtId="0" fontId="65" fillId="0" borderId="60" xfId="0" applyFont="1" applyBorder="1" applyAlignment="1">
      <alignment horizontal="left" vertical="justify" wrapText="1"/>
    </xf>
    <xf numFmtId="0" fontId="51" fillId="0" borderId="0" xfId="0" applyFont="1" applyAlignment="1">
      <alignment horizontal="center"/>
    </xf>
    <xf numFmtId="0" fontId="54" fillId="0" borderId="0" xfId="0" applyFont="1" applyAlignment="1">
      <alignment horizontal="center" wrapText="1"/>
    </xf>
    <xf numFmtId="0" fontId="38" fillId="0" borderId="0" xfId="0" applyFont="1" applyAlignment="1">
      <alignment horizontal="left" wrapText="1"/>
    </xf>
    <xf numFmtId="0" fontId="38" fillId="0" borderId="0" xfId="0" applyFont="1" applyAlignment="1">
      <alignment horizontal="left" vertical="top" wrapText="1"/>
    </xf>
    <xf numFmtId="0" fontId="73" fillId="0" borderId="56" xfId="61" applyFont="1" applyBorder="1" applyAlignment="1">
      <alignment horizontal="left" vertical="center"/>
    </xf>
    <xf numFmtId="0" fontId="92" fillId="0" borderId="59" xfId="61" applyFont="1" applyBorder="1" applyAlignment="1">
      <alignment horizontal="left" vertical="justify" wrapText="1"/>
    </xf>
    <xf numFmtId="0" fontId="92" fillId="0" borderId="57" xfId="61" applyFont="1" applyBorder="1" applyAlignment="1">
      <alignment horizontal="left" vertical="justify" wrapText="1"/>
    </xf>
    <xf numFmtId="0" fontId="92" fillId="0" borderId="60" xfId="61" applyFont="1" applyBorder="1" applyAlignment="1">
      <alignment horizontal="left" vertical="justify" wrapText="1"/>
    </xf>
    <xf numFmtId="0" fontId="83" fillId="0" borderId="0" xfId="61" applyFont="1" applyAlignment="1">
      <alignment horizontal="center"/>
    </xf>
    <xf numFmtId="0" fontId="85" fillId="0" borderId="0" xfId="61" applyFont="1" applyAlignment="1">
      <alignment horizontal="center" wrapText="1"/>
    </xf>
    <xf numFmtId="0" fontId="48" fillId="0" borderId="0" xfId="61" applyFont="1" applyAlignment="1">
      <alignment horizontal="left" wrapText="1"/>
    </xf>
    <xf numFmtId="165" fontId="28" fillId="9" borderId="38" xfId="9" applyFont="1" applyFill="1" applyBorder="1" applyAlignment="1">
      <alignment horizontal="justify" vertical="distributed" wrapText="1"/>
    </xf>
    <xf numFmtId="0" fontId="46" fillId="10" borderId="72" xfId="0" applyFont="1" applyFill="1" applyBorder="1" applyAlignment="1">
      <alignment horizontal="center" wrapText="1"/>
    </xf>
    <xf numFmtId="165" fontId="28" fillId="9" borderId="41" xfId="9" applyFont="1" applyFill="1" applyBorder="1" applyAlignment="1">
      <alignment horizontal="left" vertical="distributed" wrapText="1"/>
    </xf>
    <xf numFmtId="165" fontId="28" fillId="9" borderId="24" xfId="9" applyFont="1" applyFill="1" applyBorder="1" applyAlignment="1">
      <alignment horizontal="left" vertical="distributed" wrapText="1"/>
    </xf>
    <xf numFmtId="165" fontId="28" fillId="9" borderId="42" xfId="9" applyFont="1" applyFill="1" applyBorder="1" applyAlignment="1">
      <alignment horizontal="left" vertical="distributed" wrapText="1"/>
    </xf>
    <xf numFmtId="0" fontId="28" fillId="11" borderId="38" xfId="9" applyNumberFormat="1" applyFont="1" applyFill="1" applyBorder="1" applyAlignment="1">
      <alignment horizontal="justify" vertical="distributed" wrapText="1"/>
    </xf>
    <xf numFmtId="165" fontId="28" fillId="9" borderId="50" xfId="9" applyFont="1" applyFill="1" applyBorder="1" applyAlignment="1">
      <alignment horizontal="center" vertical="distributed" wrapText="1"/>
    </xf>
    <xf numFmtId="165" fontId="28" fillId="9" borderId="51" xfId="9" applyFont="1" applyFill="1" applyBorder="1" applyAlignment="1">
      <alignment horizontal="center" vertical="distributed" wrapText="1"/>
    </xf>
    <xf numFmtId="165" fontId="28" fillId="9" borderId="52" xfId="9" applyFont="1" applyFill="1" applyBorder="1" applyAlignment="1">
      <alignment horizontal="center" vertical="distributed" wrapText="1"/>
    </xf>
    <xf numFmtId="165" fontId="28" fillId="9" borderId="53" xfId="9" applyFont="1" applyFill="1" applyBorder="1" applyAlignment="1">
      <alignment horizontal="center" vertical="distributed" wrapText="1"/>
    </xf>
    <xf numFmtId="165" fontId="28" fillId="7" borderId="39" xfId="9" applyFont="1" applyFill="1" applyBorder="1" applyAlignment="1">
      <alignment horizontal="center" vertical="distributed" wrapText="1"/>
    </xf>
    <xf numFmtId="165" fontId="28" fillId="7" borderId="40" xfId="9" applyFont="1" applyFill="1" applyBorder="1" applyAlignment="1">
      <alignment horizontal="center" vertical="distributed" wrapText="1"/>
    </xf>
    <xf numFmtId="0" fontId="46" fillId="10" borderId="72" xfId="0" applyFont="1" applyFill="1" applyBorder="1" applyAlignment="1">
      <alignment horizontal="center"/>
    </xf>
    <xf numFmtId="0" fontId="47" fillId="2" borderId="26" xfId="0" applyFont="1" applyFill="1" applyBorder="1" applyAlignment="1">
      <alignment horizontal="center"/>
    </xf>
    <xf numFmtId="0" fontId="47" fillId="2" borderId="27" xfId="0" applyFont="1" applyFill="1" applyBorder="1" applyAlignment="1">
      <alignment horizontal="center"/>
    </xf>
    <xf numFmtId="0" fontId="47" fillId="2" borderId="28" xfId="0" applyFont="1" applyFill="1" applyBorder="1" applyAlignment="1">
      <alignment horizontal="center"/>
    </xf>
    <xf numFmtId="4" fontId="48" fillId="0" borderId="43" xfId="0" applyNumberFormat="1" applyFont="1" applyFill="1" applyBorder="1" applyAlignment="1">
      <alignment horizontal="left" vertical="top" wrapText="1"/>
    </xf>
    <xf numFmtId="4" fontId="48" fillId="0" borderId="29" xfId="0" applyNumberFormat="1" applyFont="1" applyFill="1" applyBorder="1" applyAlignment="1">
      <alignment horizontal="left" vertical="top" wrapText="1"/>
    </xf>
    <xf numFmtId="0" fontId="48" fillId="0" borderId="29" xfId="0" applyFont="1" applyFill="1" applyBorder="1" applyAlignment="1">
      <alignment horizontal="left" vertical="top" wrapText="1"/>
    </xf>
    <xf numFmtId="0" fontId="48" fillId="0" borderId="44" xfId="0" applyFont="1" applyFill="1" applyBorder="1" applyAlignment="1">
      <alignment horizontal="left" vertical="top" wrapText="1"/>
    </xf>
    <xf numFmtId="4" fontId="48" fillId="0" borderId="45" xfId="0" applyNumberFormat="1" applyFont="1" applyFill="1" applyBorder="1" applyAlignment="1">
      <alignment horizontal="left" vertical="top" wrapText="1"/>
    </xf>
    <xf numFmtId="4" fontId="48" fillId="0" borderId="0" xfId="0" applyNumberFormat="1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left" vertical="top" wrapText="1"/>
    </xf>
    <xf numFmtId="0" fontId="48" fillId="0" borderId="46" xfId="0" applyFont="1" applyFill="1" applyBorder="1" applyAlignment="1">
      <alignment horizontal="left" vertical="top" wrapText="1"/>
    </xf>
    <xf numFmtId="0" fontId="48" fillId="0" borderId="45" xfId="0" applyFont="1" applyFill="1" applyBorder="1" applyAlignment="1">
      <alignment horizontal="left" vertical="top" wrapText="1"/>
    </xf>
    <xf numFmtId="0" fontId="48" fillId="9" borderId="47" xfId="0" applyFont="1" applyFill="1" applyBorder="1" applyAlignment="1">
      <alignment horizontal="left" vertical="top" wrapText="1"/>
    </xf>
    <xf numFmtId="0" fontId="48" fillId="9" borderId="48" xfId="0" applyFont="1" applyFill="1" applyBorder="1" applyAlignment="1">
      <alignment horizontal="left" vertical="top" wrapText="1"/>
    </xf>
    <xf numFmtId="0" fontId="48" fillId="9" borderId="49" xfId="0" applyFont="1" applyFill="1" applyBorder="1" applyAlignment="1">
      <alignment horizontal="left" vertical="top" wrapText="1"/>
    </xf>
    <xf numFmtId="43" fontId="28" fillId="9" borderId="41" xfId="39" applyFont="1" applyFill="1" applyBorder="1" applyAlignment="1">
      <alignment horizontal="left" vertical="distributed" wrapText="1"/>
    </xf>
    <xf numFmtId="43" fontId="28" fillId="9" borderId="24" xfId="39" applyFont="1" applyFill="1" applyBorder="1" applyAlignment="1">
      <alignment horizontal="left" vertical="distributed" wrapText="1"/>
    </xf>
    <xf numFmtId="43" fontId="28" fillId="9" borderId="42" xfId="39" applyFont="1" applyFill="1" applyBorder="1" applyAlignment="1">
      <alignment horizontal="left" vertical="distributed" wrapText="1"/>
    </xf>
    <xf numFmtId="0" fontId="28" fillId="11" borderId="38" xfId="39" applyNumberFormat="1" applyFont="1" applyFill="1" applyBorder="1" applyAlignment="1">
      <alignment horizontal="justify" vertical="distributed" wrapText="1"/>
    </xf>
    <xf numFmtId="43" fontId="28" fillId="9" borderId="50" xfId="39" applyFont="1" applyFill="1" applyBorder="1" applyAlignment="1">
      <alignment horizontal="center" vertical="distributed" wrapText="1"/>
    </xf>
    <xf numFmtId="43" fontId="28" fillId="9" borderId="51" xfId="39" applyFont="1" applyFill="1" applyBorder="1" applyAlignment="1">
      <alignment horizontal="center" vertical="distributed" wrapText="1"/>
    </xf>
    <xf numFmtId="43" fontId="28" fillId="9" borderId="52" xfId="39" applyFont="1" applyFill="1" applyBorder="1" applyAlignment="1">
      <alignment horizontal="center" vertical="distributed" wrapText="1"/>
    </xf>
    <xf numFmtId="43" fontId="28" fillId="9" borderId="53" xfId="39" applyFont="1" applyFill="1" applyBorder="1" applyAlignment="1">
      <alignment horizontal="center" vertical="distributed" wrapText="1"/>
    </xf>
    <xf numFmtId="43" fontId="28" fillId="7" borderId="39" xfId="39" applyFont="1" applyFill="1" applyBorder="1" applyAlignment="1">
      <alignment horizontal="center" vertical="distributed" wrapText="1"/>
    </xf>
    <xf numFmtId="43" fontId="28" fillId="7" borderId="40" xfId="39" applyFont="1" applyFill="1" applyBorder="1" applyAlignment="1">
      <alignment horizontal="center" vertical="distributed" wrapText="1"/>
    </xf>
    <xf numFmtId="0" fontId="46" fillId="10" borderId="40" xfId="0" applyFont="1" applyFill="1" applyBorder="1" applyAlignment="1">
      <alignment horizontal="center"/>
    </xf>
    <xf numFmtId="43" fontId="28" fillId="9" borderId="38" xfId="39" applyFont="1" applyFill="1" applyBorder="1" applyAlignment="1">
      <alignment horizontal="justify" vertical="distributed" wrapText="1"/>
    </xf>
    <xf numFmtId="0" fontId="46" fillId="10" borderId="72" xfId="0" applyFont="1" applyFill="1" applyBorder="1" applyAlignment="1">
      <alignment horizontal="center" vertical="center" wrapText="1"/>
    </xf>
    <xf numFmtId="0" fontId="46" fillId="10" borderId="38" xfId="0" applyFont="1" applyFill="1" applyBorder="1" applyAlignment="1">
      <alignment horizontal="center" wrapText="1"/>
    </xf>
    <xf numFmtId="0" fontId="46" fillId="10" borderId="38" xfId="0" applyFont="1" applyFill="1" applyBorder="1" applyAlignment="1">
      <alignment horizontal="center"/>
    </xf>
    <xf numFmtId="0" fontId="46" fillId="10" borderId="38" xfId="0" applyFont="1" applyFill="1" applyBorder="1" applyAlignment="1">
      <alignment horizontal="center" vertical="center" wrapText="1"/>
    </xf>
    <xf numFmtId="0" fontId="12" fillId="5" borderId="2" xfId="2" applyFont="1" applyFill="1" applyBorder="1" applyAlignment="1">
      <alignment horizontal="center" vertical="center" wrapText="1"/>
    </xf>
    <xf numFmtId="0" fontId="12" fillId="5" borderId="4" xfId="2" applyFont="1" applyFill="1" applyBorder="1" applyAlignment="1">
      <alignment horizontal="center" vertical="center" wrapText="1"/>
    </xf>
    <xf numFmtId="0" fontId="7" fillId="5" borderId="12" xfId="2" applyFont="1" applyFill="1" applyBorder="1" applyAlignment="1">
      <alignment horizontal="center" vertical="center"/>
    </xf>
    <xf numFmtId="0" fontId="7" fillId="5" borderId="12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left" wrapText="1"/>
    </xf>
    <xf numFmtId="0" fontId="68" fillId="0" borderId="0" xfId="2" applyFont="1" applyFill="1" applyBorder="1" applyAlignment="1">
      <alignment horizontal="center"/>
    </xf>
    <xf numFmtId="0" fontId="69" fillId="0" borderId="0" xfId="46" applyFont="1" applyFill="1" applyBorder="1"/>
    <xf numFmtId="0" fontId="71" fillId="0" borderId="0" xfId="2" applyFont="1" applyFill="1" applyBorder="1" applyAlignment="1">
      <alignment horizontal="center"/>
    </xf>
    <xf numFmtId="0" fontId="30" fillId="0" borderId="0" xfId="2" applyFont="1" applyFill="1" applyBorder="1" applyAlignment="1">
      <alignment horizontal="left" wrapText="1"/>
    </xf>
    <xf numFmtId="0" fontId="78" fillId="0" borderId="0" xfId="46" applyFont="1" applyFill="1" applyBorder="1" applyAlignment="1">
      <alignment horizontal="center" vertical="center"/>
    </xf>
    <xf numFmtId="0" fontId="42" fillId="0" borderId="0" xfId="46" applyFont="1" applyFill="1" applyBorder="1" applyAlignment="1">
      <alignment horizontal="center" vertical="center"/>
    </xf>
    <xf numFmtId="165" fontId="30" fillId="7" borderId="38" xfId="34" applyNumberFormat="1" applyFont="1" applyFill="1" applyBorder="1" applyAlignment="1">
      <alignment horizontal="center" vertical="distributed" wrapText="1"/>
    </xf>
    <xf numFmtId="0" fontId="41" fillId="9" borderId="39" xfId="2" applyFont="1" applyFill="1" applyBorder="1" applyAlignment="1">
      <alignment horizontal="justify" vertical="top" wrapText="1"/>
    </xf>
    <xf numFmtId="0" fontId="41" fillId="9" borderId="25" xfId="2" applyFont="1" applyFill="1" applyBorder="1" applyAlignment="1">
      <alignment horizontal="justify" vertical="top" wrapText="1"/>
    </xf>
    <xf numFmtId="0" fontId="41" fillId="9" borderId="40" xfId="2" applyFont="1" applyFill="1" applyBorder="1" applyAlignment="1">
      <alignment horizontal="justify" vertical="top" wrapText="1"/>
    </xf>
    <xf numFmtId="169" fontId="30" fillId="8" borderId="39" xfId="34" applyFont="1" applyFill="1" applyBorder="1" applyAlignment="1">
      <alignment horizontal="center" vertical="distributed" wrapText="1"/>
    </xf>
    <xf numFmtId="169" fontId="30" fillId="8" borderId="40" xfId="34" applyFont="1" applyFill="1" applyBorder="1" applyAlignment="1">
      <alignment horizontal="center" vertical="distributed" wrapText="1"/>
    </xf>
    <xf numFmtId="169" fontId="30" fillId="8" borderId="25" xfId="34" applyFont="1" applyFill="1" applyBorder="1" applyAlignment="1">
      <alignment horizontal="center" vertical="distributed" wrapText="1"/>
    </xf>
    <xf numFmtId="0" fontId="35" fillId="2" borderId="26" xfId="0" applyFont="1" applyFill="1" applyBorder="1" applyAlignment="1">
      <alignment horizontal="center"/>
    </xf>
    <xf numFmtId="0" fontId="35" fillId="2" borderId="27" xfId="0" applyFont="1" applyFill="1" applyBorder="1" applyAlignment="1">
      <alignment horizontal="center"/>
    </xf>
    <xf numFmtId="0" fontId="35" fillId="2" borderId="28" xfId="0" applyFont="1" applyFill="1" applyBorder="1" applyAlignment="1">
      <alignment horizontal="center"/>
    </xf>
    <xf numFmtId="0" fontId="38" fillId="0" borderId="30" xfId="0" applyFont="1" applyFill="1" applyBorder="1" applyAlignment="1">
      <alignment horizontal="left" wrapText="1"/>
    </xf>
    <xf numFmtId="0" fontId="38" fillId="0" borderId="31" xfId="0" applyFont="1" applyFill="1" applyBorder="1" applyAlignment="1">
      <alignment horizontal="left" wrapText="1"/>
    </xf>
    <xf numFmtId="0" fontId="38" fillId="0" borderId="32" xfId="0" applyFont="1" applyFill="1" applyBorder="1" applyAlignment="1">
      <alignment horizontal="left" wrapText="1"/>
    </xf>
    <xf numFmtId="4" fontId="38" fillId="0" borderId="33" xfId="0" applyNumberFormat="1" applyFont="1" applyFill="1" applyBorder="1" applyAlignment="1">
      <alignment horizontal="left" vertical="top" wrapText="1"/>
    </xf>
    <xf numFmtId="0" fontId="38" fillId="0" borderId="24" xfId="0" applyFont="1" applyFill="1" applyBorder="1" applyAlignment="1">
      <alignment horizontal="left" vertical="top" wrapText="1"/>
    </xf>
    <xf numFmtId="0" fontId="38" fillId="0" borderId="34" xfId="0" applyFont="1" applyFill="1" applyBorder="1" applyAlignment="1">
      <alignment horizontal="left" vertical="top" wrapText="1"/>
    </xf>
    <xf numFmtId="0" fontId="38" fillId="0" borderId="35" xfId="0" applyFont="1" applyFill="1" applyBorder="1" applyAlignment="1">
      <alignment horizontal="left" vertical="top" wrapText="1"/>
    </xf>
    <xf numFmtId="0" fontId="38" fillId="0" borderId="36" xfId="0" applyFont="1" applyFill="1" applyBorder="1" applyAlignment="1">
      <alignment horizontal="left" vertical="top" wrapText="1"/>
    </xf>
    <xf numFmtId="0" fontId="38" fillId="0" borderId="37" xfId="0" applyFont="1" applyFill="1" applyBorder="1" applyAlignment="1">
      <alignment horizontal="left" vertical="top" wrapText="1"/>
    </xf>
    <xf numFmtId="43" fontId="30" fillId="7" borderId="38" xfId="34" applyNumberFormat="1" applyFont="1" applyFill="1" applyBorder="1" applyAlignment="1">
      <alignment horizontal="center" vertical="distributed" wrapText="1"/>
    </xf>
    <xf numFmtId="0" fontId="41" fillId="9" borderId="39" xfId="2" applyFont="1" applyFill="1" applyBorder="1" applyAlignment="1">
      <alignment horizontal="left" vertical="top" wrapText="1"/>
    </xf>
    <xf numFmtId="0" fontId="41" fillId="9" borderId="25" xfId="2" applyFont="1" applyFill="1" applyBorder="1" applyAlignment="1">
      <alignment horizontal="left" vertical="top" wrapText="1"/>
    </xf>
    <xf numFmtId="0" fontId="41" fillId="9" borderId="40" xfId="2" applyFont="1" applyFill="1" applyBorder="1" applyAlignment="1">
      <alignment horizontal="left" vertical="top" wrapText="1"/>
    </xf>
    <xf numFmtId="0" fontId="39" fillId="0" borderId="0" xfId="20" applyFont="1" applyFill="1" applyBorder="1" applyAlignment="1">
      <alignment horizontal="justify" wrapText="1"/>
    </xf>
  </cellXfs>
  <cellStyles count="66">
    <cellStyle name="Hiperlink" xfId="51" builtinId="8"/>
    <cellStyle name="Moeda" xfId="13" builtinId="4"/>
    <cellStyle name="Moeda 2" xfId="10"/>
    <cellStyle name="Moeda 3" xfId="16"/>
    <cellStyle name="Moeda 3 2" xfId="47"/>
    <cellStyle name="Moeda 3 3" xfId="44"/>
    <cellStyle name="Moeda 4" xfId="50"/>
    <cellStyle name="Normal" xfId="0" builtinId="0"/>
    <cellStyle name="Normal 11" xfId="42"/>
    <cellStyle name="Normal 16" xfId="61"/>
    <cellStyle name="Normal 19 2" xfId="65"/>
    <cellStyle name="Normal 2" xfId="3"/>
    <cellStyle name="Normal 2 2" xfId="5"/>
    <cellStyle name="Normal 2 3" xfId="17"/>
    <cellStyle name="Normal 2 3 2" xfId="18"/>
    <cellStyle name="Normal 2 4" xfId="19"/>
    <cellStyle name="Normal 2 5" xfId="46"/>
    <cellStyle name="Normal 3" xfId="6"/>
    <cellStyle name="Normal 3 10" xfId="64"/>
    <cellStyle name="Normal 3 2" xfId="20"/>
    <cellStyle name="Normal 3 2 2" xfId="21"/>
    <cellStyle name="Normal 3 2 2 2" xfId="45"/>
    <cellStyle name="Normal 3 2 3" xfId="37"/>
    <cellStyle name="Normal 3 3" xfId="22"/>
    <cellStyle name="Normal 4" xfId="11"/>
    <cellStyle name="Normal 4 2" xfId="14"/>
    <cellStyle name="Normal 5" xfId="15"/>
    <cellStyle name="Normal 5 2" xfId="62"/>
    <cellStyle name="Normal 6" xfId="23"/>
    <cellStyle name="Normal 7" xfId="24"/>
    <cellStyle name="Normal 9" xfId="40"/>
    <cellStyle name="Normal_cronograma 6 meses 2" xfId="2"/>
    <cellStyle name="Porcentagem" xfId="1" builtinId="5"/>
    <cellStyle name="Porcentagem 2" xfId="7"/>
    <cellStyle name="Porcentagem 2 2" xfId="25"/>
    <cellStyle name="Porcentagem 2 2 2" xfId="26"/>
    <cellStyle name="Porcentagem 3" xfId="27"/>
    <cellStyle name="Porcentagem 4" xfId="48"/>
    <cellStyle name="Porcentagem 5" xfId="63"/>
    <cellStyle name="Porcentagem 7" xfId="41"/>
    <cellStyle name="Porcentagem 8" xfId="43"/>
    <cellStyle name="Separador de milhares 2" xfId="8"/>
    <cellStyle name="Separador de milhares 2 2" xfId="28"/>
    <cellStyle name="Separador de milhares 2 2 2" xfId="29"/>
    <cellStyle name="Separador de milhares 2 2 2 2" xfId="53"/>
    <cellStyle name="Separador de milhares 3" xfId="4"/>
    <cellStyle name="Separador de milhares 3 2" xfId="36"/>
    <cellStyle name="Separador de milhares 3 3" xfId="38"/>
    <cellStyle name="Separador de milhares 3 3 2" xfId="58"/>
    <cellStyle name="Separador de milhares 4" xfId="30"/>
    <cellStyle name="Separador de milhares 4 2" xfId="31"/>
    <cellStyle name="Separador de milhares 4 2 2" xfId="55"/>
    <cellStyle name="Separador de milhares 4 3" xfId="32"/>
    <cellStyle name="Separador de milhares 4 4" xfId="54"/>
    <cellStyle name="Separador de milhares 5" xfId="33"/>
    <cellStyle name="Separador de milhares 5 2" xfId="56"/>
    <cellStyle name="Vírgula" xfId="12" builtinId="3"/>
    <cellStyle name="Vírgula 2" xfId="9"/>
    <cellStyle name="Vírgula 2 2" xfId="34"/>
    <cellStyle name="Vírgula 2 3" xfId="39"/>
    <cellStyle name="Vírgula 2 3 2" xfId="59"/>
    <cellStyle name="Vírgula 3" xfId="35"/>
    <cellStyle name="Vírgula 3 2" xfId="57"/>
    <cellStyle name="Vírgula 4" xfId="49"/>
    <cellStyle name="Vírgula 4 2" xfId="60"/>
    <cellStyle name="Vírgula 5" xfId="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390525</xdr:colOff>
      <xdr:row>191</xdr:row>
      <xdr:rowOff>0</xdr:rowOff>
    </xdr:from>
    <xdr:to>
      <xdr:col>20</xdr:col>
      <xdr:colOff>400050</xdr:colOff>
      <xdr:row>205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535025" y="27832050"/>
          <a:ext cx="2276475" cy="601555"/>
        </a:xfrm>
        <a:prstGeom prst="rect">
          <a:avLst/>
        </a:prstGeom>
        <a:noFill/>
      </xdr:spPr>
    </xdr:pic>
    <xdr:clientData/>
  </xdr:twoCellAnchor>
  <xdr:twoCellAnchor>
    <xdr:from>
      <xdr:col>17</xdr:col>
      <xdr:colOff>390525</xdr:colOff>
      <xdr:row>235</xdr:row>
      <xdr:rowOff>0</xdr:rowOff>
    </xdr:from>
    <xdr:to>
      <xdr:col>20</xdr:col>
      <xdr:colOff>400050</xdr:colOff>
      <xdr:row>238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001750" y="31251525"/>
          <a:ext cx="2276475" cy="1428750"/>
        </a:xfrm>
        <a:prstGeom prst="rect">
          <a:avLst/>
        </a:prstGeom>
        <a:noFill/>
      </xdr:spPr>
    </xdr:pic>
    <xdr:clientData/>
  </xdr:twoCellAnchor>
  <xdr:twoCellAnchor>
    <xdr:from>
      <xdr:col>17</xdr:col>
      <xdr:colOff>390525</xdr:colOff>
      <xdr:row>207</xdr:row>
      <xdr:rowOff>0</xdr:rowOff>
    </xdr:from>
    <xdr:to>
      <xdr:col>20</xdr:col>
      <xdr:colOff>400050</xdr:colOff>
      <xdr:row>210</xdr:row>
      <xdr:rowOff>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001750" y="31251525"/>
          <a:ext cx="2276475" cy="1428750"/>
        </a:xfrm>
        <a:prstGeom prst="rect">
          <a:avLst/>
        </a:prstGeom>
        <a:noFill/>
      </xdr:spPr>
    </xdr:pic>
    <xdr:clientData/>
  </xdr:twoCellAnchor>
  <xdr:twoCellAnchor>
    <xdr:from>
      <xdr:col>17</xdr:col>
      <xdr:colOff>390525</xdr:colOff>
      <xdr:row>212</xdr:row>
      <xdr:rowOff>0</xdr:rowOff>
    </xdr:from>
    <xdr:to>
      <xdr:col>20</xdr:col>
      <xdr:colOff>400050</xdr:colOff>
      <xdr:row>226</xdr:row>
      <xdr:rowOff>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001750" y="31251525"/>
          <a:ext cx="2276475" cy="1428750"/>
        </a:xfrm>
        <a:prstGeom prst="rect">
          <a:avLst/>
        </a:prstGeom>
        <a:noFill/>
      </xdr:spPr>
    </xdr:pic>
    <xdr:clientData/>
  </xdr:twoCellAnchor>
  <xdr:twoCellAnchor>
    <xdr:from>
      <xdr:col>17</xdr:col>
      <xdr:colOff>390525</xdr:colOff>
      <xdr:row>242</xdr:row>
      <xdr:rowOff>0</xdr:rowOff>
    </xdr:from>
    <xdr:to>
      <xdr:col>20</xdr:col>
      <xdr:colOff>400050</xdr:colOff>
      <xdr:row>245</xdr:row>
      <xdr:rowOff>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001750" y="31823025"/>
          <a:ext cx="2276475" cy="1143000"/>
        </a:xfrm>
        <a:prstGeom prst="rect">
          <a:avLst/>
        </a:prstGeom>
        <a:noFill/>
      </xdr:spPr>
    </xdr:pic>
    <xdr:clientData/>
  </xdr:twoCellAnchor>
  <xdr:twoCellAnchor>
    <xdr:from>
      <xdr:col>17</xdr:col>
      <xdr:colOff>390525</xdr:colOff>
      <xdr:row>295</xdr:row>
      <xdr:rowOff>0</xdr:rowOff>
    </xdr:from>
    <xdr:to>
      <xdr:col>20</xdr:col>
      <xdr:colOff>400050</xdr:colOff>
      <xdr:row>297</xdr:row>
      <xdr:rowOff>0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001750" y="36680775"/>
          <a:ext cx="2276475" cy="571500"/>
        </a:xfrm>
        <a:prstGeom prst="rect">
          <a:avLst/>
        </a:prstGeom>
        <a:noFill/>
      </xdr:spPr>
    </xdr:pic>
    <xdr:clientData/>
  </xdr:twoCellAnchor>
  <xdr:twoCellAnchor>
    <xdr:from>
      <xdr:col>17</xdr:col>
      <xdr:colOff>390525</xdr:colOff>
      <xdr:row>270</xdr:row>
      <xdr:rowOff>0</xdr:rowOff>
    </xdr:from>
    <xdr:to>
      <xdr:col>20</xdr:col>
      <xdr:colOff>400050</xdr:colOff>
      <xdr:row>277</xdr:row>
      <xdr:rowOff>0</xdr:rowOff>
    </xdr:to>
    <xdr:pic>
      <xdr:nvPicPr>
        <xdr:cNvPr id="9" name="Picture 2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001750" y="33966150"/>
          <a:ext cx="2276475" cy="1428750"/>
        </a:xfrm>
        <a:prstGeom prst="rect">
          <a:avLst/>
        </a:prstGeom>
        <a:noFill/>
      </xdr:spPr>
    </xdr:pic>
    <xdr:clientData/>
  </xdr:twoCellAnchor>
  <xdr:twoCellAnchor>
    <xdr:from>
      <xdr:col>17</xdr:col>
      <xdr:colOff>390525</xdr:colOff>
      <xdr:row>2373</xdr:row>
      <xdr:rowOff>0</xdr:rowOff>
    </xdr:from>
    <xdr:to>
      <xdr:col>20</xdr:col>
      <xdr:colOff>400050</xdr:colOff>
      <xdr:row>2375</xdr:row>
      <xdr:rowOff>0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001750" y="45539025"/>
          <a:ext cx="2276475" cy="571500"/>
        </a:xfrm>
        <a:prstGeom prst="rect">
          <a:avLst/>
        </a:prstGeom>
        <a:noFill/>
      </xdr:spPr>
    </xdr:pic>
    <xdr:clientData/>
  </xdr:twoCellAnchor>
  <xdr:twoCellAnchor>
    <xdr:from>
      <xdr:col>17</xdr:col>
      <xdr:colOff>390525</xdr:colOff>
      <xdr:row>2360</xdr:row>
      <xdr:rowOff>0</xdr:rowOff>
    </xdr:from>
    <xdr:to>
      <xdr:col>20</xdr:col>
      <xdr:colOff>400050</xdr:colOff>
      <xdr:row>2367</xdr:row>
      <xdr:rowOff>0</xdr:rowOff>
    </xdr:to>
    <xdr:pic>
      <xdr:nvPicPr>
        <xdr:cNvPr id="11" name="Picture 2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001750" y="41967150"/>
          <a:ext cx="2276475" cy="1143000"/>
        </a:xfrm>
        <a:prstGeom prst="rect">
          <a:avLst/>
        </a:prstGeom>
        <a:noFill/>
      </xdr:spPr>
    </xdr:pic>
    <xdr:clientData/>
  </xdr:twoCellAnchor>
  <xdr:twoCellAnchor>
    <xdr:from>
      <xdr:col>17</xdr:col>
      <xdr:colOff>390525</xdr:colOff>
      <xdr:row>251</xdr:row>
      <xdr:rowOff>0</xdr:rowOff>
    </xdr:from>
    <xdr:to>
      <xdr:col>20</xdr:col>
      <xdr:colOff>400050</xdr:colOff>
      <xdr:row>254</xdr:row>
      <xdr:rowOff>0</xdr:rowOff>
    </xdr:to>
    <xdr:pic>
      <xdr:nvPicPr>
        <xdr:cNvPr id="12" name="Picture 2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380845" y="41490900"/>
          <a:ext cx="2348865" cy="518160"/>
        </a:xfrm>
        <a:prstGeom prst="rect">
          <a:avLst/>
        </a:prstGeom>
        <a:noFill/>
      </xdr:spPr>
    </xdr:pic>
    <xdr:clientData/>
  </xdr:twoCellAnchor>
  <xdr:twoCellAnchor>
    <xdr:from>
      <xdr:col>17</xdr:col>
      <xdr:colOff>390525</xdr:colOff>
      <xdr:row>264</xdr:row>
      <xdr:rowOff>0</xdr:rowOff>
    </xdr:from>
    <xdr:to>
      <xdr:col>20</xdr:col>
      <xdr:colOff>400050</xdr:colOff>
      <xdr:row>267</xdr:row>
      <xdr:rowOff>0</xdr:rowOff>
    </xdr:to>
    <xdr:pic>
      <xdr:nvPicPr>
        <xdr:cNvPr id="13" name="Picture 2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380845" y="42268140"/>
          <a:ext cx="2348865" cy="51816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390525</xdr:colOff>
      <xdr:row>28</xdr:row>
      <xdr:rowOff>0</xdr:rowOff>
    </xdr:from>
    <xdr:to>
      <xdr:col>15</xdr:col>
      <xdr:colOff>400050</xdr:colOff>
      <xdr:row>29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380845" y="27119580"/>
          <a:ext cx="2348865" cy="2072640"/>
        </a:xfrm>
        <a:prstGeom prst="rect">
          <a:avLst/>
        </a:prstGeom>
        <a:noFill/>
      </xdr:spPr>
    </xdr:pic>
    <xdr:clientData/>
  </xdr:twoCellAnchor>
  <xdr:twoCellAnchor>
    <xdr:from>
      <xdr:col>12</xdr:col>
      <xdr:colOff>390525</xdr:colOff>
      <xdr:row>31</xdr:row>
      <xdr:rowOff>0</xdr:rowOff>
    </xdr:from>
    <xdr:to>
      <xdr:col>15</xdr:col>
      <xdr:colOff>400050</xdr:colOff>
      <xdr:row>32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380845" y="33207960"/>
          <a:ext cx="2348865" cy="518160"/>
        </a:xfrm>
        <a:prstGeom prst="rect">
          <a:avLst/>
        </a:prstGeom>
        <a:noFill/>
      </xdr:spPr>
    </xdr:pic>
    <xdr:clientData/>
  </xdr:twoCellAnchor>
  <xdr:twoCellAnchor>
    <xdr:from>
      <xdr:col>12</xdr:col>
      <xdr:colOff>390525</xdr:colOff>
      <xdr:row>29</xdr:row>
      <xdr:rowOff>0</xdr:rowOff>
    </xdr:from>
    <xdr:to>
      <xdr:col>15</xdr:col>
      <xdr:colOff>400050</xdr:colOff>
      <xdr:row>30</xdr:row>
      <xdr:rowOff>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380845" y="29451300"/>
          <a:ext cx="2348865" cy="388620"/>
        </a:xfrm>
        <a:prstGeom prst="rect">
          <a:avLst/>
        </a:prstGeom>
        <a:noFill/>
      </xdr:spPr>
    </xdr:pic>
    <xdr:clientData/>
  </xdr:twoCellAnchor>
  <xdr:twoCellAnchor>
    <xdr:from>
      <xdr:col>12</xdr:col>
      <xdr:colOff>390525</xdr:colOff>
      <xdr:row>30</xdr:row>
      <xdr:rowOff>0</xdr:rowOff>
    </xdr:from>
    <xdr:to>
      <xdr:col>15</xdr:col>
      <xdr:colOff>400050</xdr:colOff>
      <xdr:row>31</xdr:row>
      <xdr:rowOff>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380845" y="30099000"/>
          <a:ext cx="2348865" cy="1943100"/>
        </a:xfrm>
        <a:prstGeom prst="rect">
          <a:avLst/>
        </a:prstGeom>
        <a:noFill/>
      </xdr:spPr>
    </xdr:pic>
    <xdr:clientData/>
  </xdr:twoCellAnchor>
  <xdr:twoCellAnchor>
    <xdr:from>
      <xdr:col>12</xdr:col>
      <xdr:colOff>390525</xdr:colOff>
      <xdr:row>33</xdr:row>
      <xdr:rowOff>0</xdr:rowOff>
    </xdr:from>
    <xdr:to>
      <xdr:col>15</xdr:col>
      <xdr:colOff>400050</xdr:colOff>
      <xdr:row>34</xdr:row>
      <xdr:rowOff>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380845" y="34244280"/>
          <a:ext cx="2348865" cy="777240"/>
        </a:xfrm>
        <a:prstGeom prst="rect">
          <a:avLst/>
        </a:prstGeom>
        <a:noFill/>
      </xdr:spPr>
    </xdr:pic>
    <xdr:clientData/>
  </xdr:twoCellAnchor>
  <xdr:twoCellAnchor>
    <xdr:from>
      <xdr:col>12</xdr:col>
      <xdr:colOff>390525</xdr:colOff>
      <xdr:row>37</xdr:row>
      <xdr:rowOff>0</xdr:rowOff>
    </xdr:from>
    <xdr:to>
      <xdr:col>15</xdr:col>
      <xdr:colOff>400050</xdr:colOff>
      <xdr:row>38</xdr:row>
      <xdr:rowOff>0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380845" y="42146220"/>
          <a:ext cx="2348865" cy="388620"/>
        </a:xfrm>
        <a:prstGeom prst="rect">
          <a:avLst/>
        </a:prstGeom>
        <a:noFill/>
      </xdr:spPr>
    </xdr:pic>
    <xdr:clientData/>
  </xdr:twoCellAnchor>
  <xdr:twoCellAnchor>
    <xdr:from>
      <xdr:col>12</xdr:col>
      <xdr:colOff>390525</xdr:colOff>
      <xdr:row>36</xdr:row>
      <xdr:rowOff>0</xdr:rowOff>
    </xdr:from>
    <xdr:to>
      <xdr:col>15</xdr:col>
      <xdr:colOff>400050</xdr:colOff>
      <xdr:row>37</xdr:row>
      <xdr:rowOff>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380845" y="38778180"/>
          <a:ext cx="2348865" cy="1036320"/>
        </a:xfrm>
        <a:prstGeom prst="rect">
          <a:avLst/>
        </a:prstGeom>
        <a:noFill/>
      </xdr:spPr>
    </xdr:pic>
    <xdr:clientData/>
  </xdr:twoCellAnchor>
  <xdr:twoCellAnchor>
    <xdr:from>
      <xdr:col>12</xdr:col>
      <xdr:colOff>390525</xdr:colOff>
      <xdr:row>200</xdr:row>
      <xdr:rowOff>0</xdr:rowOff>
    </xdr:from>
    <xdr:to>
      <xdr:col>15</xdr:col>
      <xdr:colOff>400050</xdr:colOff>
      <xdr:row>201</xdr:row>
      <xdr:rowOff>0</xdr:rowOff>
    </xdr:to>
    <xdr:pic>
      <xdr:nvPicPr>
        <xdr:cNvPr id="9" name="Picture 2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380845" y="343509600"/>
          <a:ext cx="2348865" cy="388620"/>
        </a:xfrm>
        <a:prstGeom prst="rect">
          <a:avLst/>
        </a:prstGeom>
        <a:noFill/>
      </xdr:spPr>
    </xdr:pic>
    <xdr:clientData/>
  </xdr:twoCellAnchor>
  <xdr:twoCellAnchor>
    <xdr:from>
      <xdr:col>12</xdr:col>
      <xdr:colOff>390525</xdr:colOff>
      <xdr:row>199</xdr:row>
      <xdr:rowOff>0</xdr:rowOff>
    </xdr:from>
    <xdr:to>
      <xdr:col>15</xdr:col>
      <xdr:colOff>400050</xdr:colOff>
      <xdr:row>200</xdr:row>
      <xdr:rowOff>0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380845" y="341696040"/>
          <a:ext cx="2348865" cy="1036320"/>
        </a:xfrm>
        <a:prstGeom prst="rect">
          <a:avLst/>
        </a:prstGeom>
        <a:noFill/>
      </xdr:spPr>
    </xdr:pic>
    <xdr:clientData/>
  </xdr:twoCellAnchor>
  <xdr:twoCellAnchor>
    <xdr:from>
      <xdr:col>12</xdr:col>
      <xdr:colOff>390525</xdr:colOff>
      <xdr:row>34</xdr:row>
      <xdr:rowOff>0</xdr:rowOff>
    </xdr:from>
    <xdr:to>
      <xdr:col>15</xdr:col>
      <xdr:colOff>400050</xdr:colOff>
      <xdr:row>35</xdr:row>
      <xdr:rowOff>0</xdr:rowOff>
    </xdr:to>
    <xdr:pic>
      <xdr:nvPicPr>
        <xdr:cNvPr id="11" name="Picture 2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380845" y="35798760"/>
          <a:ext cx="2348865" cy="647700"/>
        </a:xfrm>
        <a:prstGeom prst="rect">
          <a:avLst/>
        </a:prstGeom>
        <a:noFill/>
      </xdr:spPr>
    </xdr:pic>
    <xdr:clientData/>
  </xdr:twoCellAnchor>
  <xdr:twoCellAnchor>
    <xdr:from>
      <xdr:col>12</xdr:col>
      <xdr:colOff>390525</xdr:colOff>
      <xdr:row>35</xdr:row>
      <xdr:rowOff>0</xdr:rowOff>
    </xdr:from>
    <xdr:to>
      <xdr:col>15</xdr:col>
      <xdr:colOff>400050</xdr:colOff>
      <xdr:row>36</xdr:row>
      <xdr:rowOff>0</xdr:rowOff>
    </xdr:to>
    <xdr:pic>
      <xdr:nvPicPr>
        <xdr:cNvPr id="12" name="Picture 2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380845" y="37741860"/>
          <a:ext cx="2348865" cy="6477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390525</xdr:colOff>
      <xdr:row>187</xdr:row>
      <xdr:rowOff>0</xdr:rowOff>
    </xdr:from>
    <xdr:to>
      <xdr:col>11</xdr:col>
      <xdr:colOff>400050</xdr:colOff>
      <xdr:row>201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380845" y="27119580"/>
          <a:ext cx="2348865" cy="2072640"/>
        </a:xfrm>
        <a:prstGeom prst="rect">
          <a:avLst/>
        </a:prstGeom>
        <a:noFill/>
      </xdr:spPr>
    </xdr:pic>
    <xdr:clientData/>
  </xdr:twoCellAnchor>
  <xdr:twoCellAnchor>
    <xdr:from>
      <xdr:col>8</xdr:col>
      <xdr:colOff>390525</xdr:colOff>
      <xdr:row>231</xdr:row>
      <xdr:rowOff>0</xdr:rowOff>
    </xdr:from>
    <xdr:to>
      <xdr:col>11</xdr:col>
      <xdr:colOff>400050</xdr:colOff>
      <xdr:row>234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380845" y="33207960"/>
          <a:ext cx="2348865" cy="518160"/>
        </a:xfrm>
        <a:prstGeom prst="rect">
          <a:avLst/>
        </a:prstGeom>
        <a:noFill/>
      </xdr:spPr>
    </xdr:pic>
    <xdr:clientData/>
  </xdr:twoCellAnchor>
  <xdr:twoCellAnchor>
    <xdr:from>
      <xdr:col>8</xdr:col>
      <xdr:colOff>390525</xdr:colOff>
      <xdr:row>203</xdr:row>
      <xdr:rowOff>0</xdr:rowOff>
    </xdr:from>
    <xdr:to>
      <xdr:col>11</xdr:col>
      <xdr:colOff>400050</xdr:colOff>
      <xdr:row>206</xdr:row>
      <xdr:rowOff>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380845" y="29451300"/>
          <a:ext cx="2348865" cy="388620"/>
        </a:xfrm>
        <a:prstGeom prst="rect">
          <a:avLst/>
        </a:prstGeom>
        <a:noFill/>
      </xdr:spPr>
    </xdr:pic>
    <xdr:clientData/>
  </xdr:twoCellAnchor>
  <xdr:twoCellAnchor>
    <xdr:from>
      <xdr:col>8</xdr:col>
      <xdr:colOff>390525</xdr:colOff>
      <xdr:row>208</xdr:row>
      <xdr:rowOff>0</xdr:rowOff>
    </xdr:from>
    <xdr:to>
      <xdr:col>11</xdr:col>
      <xdr:colOff>400050</xdr:colOff>
      <xdr:row>222</xdr:row>
      <xdr:rowOff>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380845" y="30099000"/>
          <a:ext cx="2348865" cy="1943100"/>
        </a:xfrm>
        <a:prstGeom prst="rect">
          <a:avLst/>
        </a:prstGeom>
        <a:noFill/>
      </xdr:spPr>
    </xdr:pic>
    <xdr:clientData/>
  </xdr:twoCellAnchor>
  <xdr:twoCellAnchor>
    <xdr:from>
      <xdr:col>8</xdr:col>
      <xdr:colOff>390525</xdr:colOff>
      <xdr:row>238</xdr:row>
      <xdr:rowOff>0</xdr:rowOff>
    </xdr:from>
    <xdr:to>
      <xdr:col>11</xdr:col>
      <xdr:colOff>400050</xdr:colOff>
      <xdr:row>241</xdr:row>
      <xdr:rowOff>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380845" y="34244280"/>
          <a:ext cx="2348865" cy="777240"/>
        </a:xfrm>
        <a:prstGeom prst="rect">
          <a:avLst/>
        </a:prstGeom>
        <a:noFill/>
      </xdr:spPr>
    </xdr:pic>
    <xdr:clientData/>
  </xdr:twoCellAnchor>
  <xdr:twoCellAnchor>
    <xdr:from>
      <xdr:col>8</xdr:col>
      <xdr:colOff>390525</xdr:colOff>
      <xdr:row>291</xdr:row>
      <xdr:rowOff>0</xdr:rowOff>
    </xdr:from>
    <xdr:to>
      <xdr:col>11</xdr:col>
      <xdr:colOff>400050</xdr:colOff>
      <xdr:row>293</xdr:row>
      <xdr:rowOff>0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380845" y="42146220"/>
          <a:ext cx="2348865" cy="388620"/>
        </a:xfrm>
        <a:prstGeom prst="rect">
          <a:avLst/>
        </a:prstGeom>
        <a:noFill/>
      </xdr:spPr>
    </xdr:pic>
    <xdr:clientData/>
  </xdr:twoCellAnchor>
  <xdr:twoCellAnchor>
    <xdr:from>
      <xdr:col>8</xdr:col>
      <xdr:colOff>390525</xdr:colOff>
      <xdr:row>266</xdr:row>
      <xdr:rowOff>0</xdr:rowOff>
    </xdr:from>
    <xdr:to>
      <xdr:col>11</xdr:col>
      <xdr:colOff>400050</xdr:colOff>
      <xdr:row>273</xdr:row>
      <xdr:rowOff>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380845" y="38778180"/>
          <a:ext cx="2348865" cy="1036320"/>
        </a:xfrm>
        <a:prstGeom prst="rect">
          <a:avLst/>
        </a:prstGeom>
        <a:noFill/>
      </xdr:spPr>
    </xdr:pic>
    <xdr:clientData/>
  </xdr:twoCellAnchor>
  <xdr:twoCellAnchor>
    <xdr:from>
      <xdr:col>8</xdr:col>
      <xdr:colOff>390525</xdr:colOff>
      <xdr:row>2369</xdr:row>
      <xdr:rowOff>0</xdr:rowOff>
    </xdr:from>
    <xdr:to>
      <xdr:col>11</xdr:col>
      <xdr:colOff>400050</xdr:colOff>
      <xdr:row>2371</xdr:row>
      <xdr:rowOff>0</xdr:rowOff>
    </xdr:to>
    <xdr:pic>
      <xdr:nvPicPr>
        <xdr:cNvPr id="9" name="Picture 2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380845" y="343509600"/>
          <a:ext cx="2348865" cy="388620"/>
        </a:xfrm>
        <a:prstGeom prst="rect">
          <a:avLst/>
        </a:prstGeom>
        <a:noFill/>
      </xdr:spPr>
    </xdr:pic>
    <xdr:clientData/>
  </xdr:twoCellAnchor>
  <xdr:twoCellAnchor>
    <xdr:from>
      <xdr:col>8</xdr:col>
      <xdr:colOff>390525</xdr:colOff>
      <xdr:row>2356</xdr:row>
      <xdr:rowOff>0</xdr:rowOff>
    </xdr:from>
    <xdr:to>
      <xdr:col>11</xdr:col>
      <xdr:colOff>400050</xdr:colOff>
      <xdr:row>2363</xdr:row>
      <xdr:rowOff>0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380845" y="341696040"/>
          <a:ext cx="2348865" cy="1036320"/>
        </a:xfrm>
        <a:prstGeom prst="rect">
          <a:avLst/>
        </a:prstGeom>
        <a:noFill/>
      </xdr:spPr>
    </xdr:pic>
    <xdr:clientData/>
  </xdr:twoCellAnchor>
  <xdr:twoCellAnchor>
    <xdr:from>
      <xdr:col>8</xdr:col>
      <xdr:colOff>390525</xdr:colOff>
      <xdr:row>247</xdr:row>
      <xdr:rowOff>0</xdr:rowOff>
    </xdr:from>
    <xdr:to>
      <xdr:col>11</xdr:col>
      <xdr:colOff>400050</xdr:colOff>
      <xdr:row>250</xdr:row>
      <xdr:rowOff>0</xdr:rowOff>
    </xdr:to>
    <xdr:pic>
      <xdr:nvPicPr>
        <xdr:cNvPr id="11" name="Picture 2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380845" y="35798760"/>
          <a:ext cx="2348865" cy="647700"/>
        </a:xfrm>
        <a:prstGeom prst="rect">
          <a:avLst/>
        </a:prstGeom>
        <a:noFill/>
      </xdr:spPr>
    </xdr:pic>
    <xdr:clientData/>
  </xdr:twoCellAnchor>
  <xdr:twoCellAnchor>
    <xdr:from>
      <xdr:col>8</xdr:col>
      <xdr:colOff>390525</xdr:colOff>
      <xdr:row>260</xdr:row>
      <xdr:rowOff>0</xdr:rowOff>
    </xdr:from>
    <xdr:to>
      <xdr:col>11</xdr:col>
      <xdr:colOff>400050</xdr:colOff>
      <xdr:row>263</xdr:row>
      <xdr:rowOff>0</xdr:rowOff>
    </xdr:to>
    <xdr:pic>
      <xdr:nvPicPr>
        <xdr:cNvPr id="12" name="Picture 2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380845" y="37741860"/>
          <a:ext cx="2348865" cy="6477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57151</xdr:colOff>
      <xdr:row>61</xdr:row>
      <xdr:rowOff>11301</xdr:rowOff>
    </xdr:from>
    <xdr:to>
      <xdr:col>1</xdr:col>
      <xdr:colOff>4000501</xdr:colOff>
      <xdr:row>64</xdr:row>
      <xdr:rowOff>152401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33351" y="12679551"/>
          <a:ext cx="3943350" cy="684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BDI =     (</a:t>
          </a:r>
          <a:r>
            <a:rPr lang="pt-BR" sz="1100" u="sng"/>
            <a:t>1+AC/100)x(1+DF/100)x(1+R/100)x(1+l/100</a:t>
          </a:r>
          <a:r>
            <a:rPr lang="pt-BR" sz="1100"/>
            <a:t>)  </a:t>
          </a:r>
          <a:r>
            <a:rPr lang="pt-BR" sz="1100" baseline="0"/>
            <a:t> -1        x100</a:t>
          </a:r>
        </a:p>
        <a:p>
          <a:r>
            <a:rPr lang="pt-BR" sz="1100" baseline="0"/>
            <a:t>                                                1-      </a:t>
          </a:r>
          <a:r>
            <a:rPr lang="pt-BR" sz="1100" u="sng" baseline="0"/>
            <a:t>    l   .           </a:t>
          </a:r>
        </a:p>
        <a:p>
          <a:r>
            <a:rPr lang="pt-BR" sz="1100" baseline="0"/>
            <a:t>                                                           100</a:t>
          </a:r>
          <a:endParaRPr lang="pt-BR" sz="1100"/>
        </a:p>
      </xdr:txBody>
    </xdr:sp>
    <xdr:clientData/>
  </xdr:twoCellAnchor>
  <xdr:twoCellAnchor>
    <xdr:from>
      <xdr:col>1</xdr:col>
      <xdr:colOff>581025</xdr:colOff>
      <xdr:row>61</xdr:row>
      <xdr:rowOff>19050</xdr:rowOff>
    </xdr:from>
    <xdr:to>
      <xdr:col>1</xdr:col>
      <xdr:colOff>3190875</xdr:colOff>
      <xdr:row>64</xdr:row>
      <xdr:rowOff>95250</xdr:rowOff>
    </xdr:to>
    <xdr:sp macro="" textlink="">
      <xdr:nvSpPr>
        <xdr:cNvPr id="3" name="Colchete duplo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/>
      </xdr:nvSpPr>
      <xdr:spPr>
        <a:xfrm>
          <a:off x="657225" y="12687300"/>
          <a:ext cx="2609850" cy="6191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457200</xdr:colOff>
      <xdr:row>61</xdr:row>
      <xdr:rowOff>0</xdr:rowOff>
    </xdr:from>
    <xdr:to>
      <xdr:col>1</xdr:col>
      <xdr:colOff>3415393</xdr:colOff>
      <xdr:row>64</xdr:row>
      <xdr:rowOff>142874</xdr:rowOff>
    </xdr:to>
    <xdr:sp macro="" textlink="">
      <xdr:nvSpPr>
        <xdr:cNvPr id="4" name="Chave dupla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/>
      </xdr:nvSpPr>
      <xdr:spPr>
        <a:xfrm>
          <a:off x="533400" y="12668250"/>
          <a:ext cx="2958193" cy="685799"/>
        </a:xfrm>
        <a:prstGeom prst="brace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1876425</xdr:colOff>
      <xdr:row>62</xdr:row>
      <xdr:rowOff>95250</xdr:rowOff>
    </xdr:from>
    <xdr:to>
      <xdr:col>1</xdr:col>
      <xdr:colOff>2333625</xdr:colOff>
      <xdr:row>64</xdr:row>
      <xdr:rowOff>57149</xdr:rowOff>
    </xdr:to>
    <xdr:sp macro="" textlink="">
      <xdr:nvSpPr>
        <xdr:cNvPr id="5" name="Colchete duplo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/>
      </xdr:nvSpPr>
      <xdr:spPr>
        <a:xfrm>
          <a:off x="1952625" y="12944475"/>
          <a:ext cx="457200" cy="323849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1571624</xdr:colOff>
      <xdr:row>62</xdr:row>
      <xdr:rowOff>57150</xdr:rowOff>
    </xdr:from>
    <xdr:to>
      <xdr:col>1</xdr:col>
      <xdr:colOff>2419349</xdr:colOff>
      <xdr:row>64</xdr:row>
      <xdr:rowOff>142875</xdr:rowOff>
    </xdr:to>
    <xdr:sp macro="" textlink="">
      <xdr:nvSpPr>
        <xdr:cNvPr id="6" name="Colchete duplo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/>
      </xdr:nvSpPr>
      <xdr:spPr>
        <a:xfrm>
          <a:off x="1647824" y="12906375"/>
          <a:ext cx="847725" cy="4476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33</xdr:row>
          <xdr:rowOff>0</xdr:rowOff>
        </xdr:from>
        <xdr:to>
          <xdr:col>1</xdr:col>
          <xdr:colOff>4667250</xdr:colOff>
          <xdr:row>37</xdr:row>
          <xdr:rowOff>9525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57151</xdr:colOff>
      <xdr:row>62</xdr:row>
      <xdr:rowOff>11301</xdr:rowOff>
    </xdr:from>
    <xdr:to>
      <xdr:col>1</xdr:col>
      <xdr:colOff>4000501</xdr:colOff>
      <xdr:row>65</xdr:row>
      <xdr:rowOff>152401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133351" y="10498326"/>
          <a:ext cx="3943350" cy="712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BDI =     (</a:t>
          </a:r>
          <a:r>
            <a:rPr lang="pt-BR" sz="1100" u="sng"/>
            <a:t>1+AC/100)x(1+DF/100)x(1+R/100)x(1+l/100</a:t>
          </a:r>
          <a:r>
            <a:rPr lang="pt-BR" sz="1100"/>
            <a:t>)  </a:t>
          </a:r>
          <a:r>
            <a:rPr lang="pt-BR" sz="1100" baseline="0"/>
            <a:t> -1        x100</a:t>
          </a:r>
        </a:p>
        <a:p>
          <a:r>
            <a:rPr lang="pt-BR" sz="1100" baseline="0"/>
            <a:t>                                                1-      </a:t>
          </a:r>
          <a:r>
            <a:rPr lang="pt-BR" sz="1100" u="sng" baseline="0"/>
            <a:t>    l   .           </a:t>
          </a:r>
        </a:p>
        <a:p>
          <a:r>
            <a:rPr lang="pt-BR" sz="1100" baseline="0"/>
            <a:t>                                                           100</a:t>
          </a:r>
          <a:endParaRPr lang="pt-BR" sz="1100"/>
        </a:p>
      </xdr:txBody>
    </xdr:sp>
    <xdr:clientData/>
  </xdr:twoCellAnchor>
  <xdr:twoCellAnchor>
    <xdr:from>
      <xdr:col>1</xdr:col>
      <xdr:colOff>581025</xdr:colOff>
      <xdr:row>62</xdr:row>
      <xdr:rowOff>19050</xdr:rowOff>
    </xdr:from>
    <xdr:to>
      <xdr:col>1</xdr:col>
      <xdr:colOff>3190875</xdr:colOff>
      <xdr:row>65</xdr:row>
      <xdr:rowOff>95250</xdr:rowOff>
    </xdr:to>
    <xdr:sp macro="" textlink="">
      <xdr:nvSpPr>
        <xdr:cNvPr id="3" name="Colchete dupl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657225" y="10506075"/>
          <a:ext cx="2609850" cy="6477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457200</xdr:colOff>
      <xdr:row>62</xdr:row>
      <xdr:rowOff>0</xdr:rowOff>
    </xdr:from>
    <xdr:to>
      <xdr:col>1</xdr:col>
      <xdr:colOff>3415393</xdr:colOff>
      <xdr:row>65</xdr:row>
      <xdr:rowOff>142874</xdr:rowOff>
    </xdr:to>
    <xdr:sp macro="" textlink="">
      <xdr:nvSpPr>
        <xdr:cNvPr id="4" name="Chave dupla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533400" y="10487025"/>
          <a:ext cx="2958193" cy="714374"/>
        </a:xfrm>
        <a:prstGeom prst="brace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1876425</xdr:colOff>
      <xdr:row>63</xdr:row>
      <xdr:rowOff>95250</xdr:rowOff>
    </xdr:from>
    <xdr:to>
      <xdr:col>1</xdr:col>
      <xdr:colOff>2333625</xdr:colOff>
      <xdr:row>65</xdr:row>
      <xdr:rowOff>57149</xdr:rowOff>
    </xdr:to>
    <xdr:sp macro="" textlink="">
      <xdr:nvSpPr>
        <xdr:cNvPr id="5" name="Colchete dupl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1952625" y="10772775"/>
          <a:ext cx="457200" cy="342899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1571624</xdr:colOff>
      <xdr:row>63</xdr:row>
      <xdr:rowOff>57150</xdr:rowOff>
    </xdr:from>
    <xdr:to>
      <xdr:col>1</xdr:col>
      <xdr:colOff>2419349</xdr:colOff>
      <xdr:row>65</xdr:row>
      <xdr:rowOff>142875</xdr:rowOff>
    </xdr:to>
    <xdr:sp macro="" textlink="">
      <xdr:nvSpPr>
        <xdr:cNvPr id="6" name="Colchete dupl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1647824" y="10734675"/>
          <a:ext cx="847725" cy="4667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35</xdr:row>
          <xdr:rowOff>0</xdr:rowOff>
        </xdr:from>
        <xdr:to>
          <xdr:col>1</xdr:col>
          <xdr:colOff>4667250</xdr:colOff>
          <xdr:row>39</xdr:row>
          <xdr:rowOff>9525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57151</xdr:colOff>
      <xdr:row>61</xdr:row>
      <xdr:rowOff>11301</xdr:rowOff>
    </xdr:from>
    <xdr:to>
      <xdr:col>1</xdr:col>
      <xdr:colOff>4000501</xdr:colOff>
      <xdr:row>64</xdr:row>
      <xdr:rowOff>152401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 txBox="1"/>
      </xdr:nvSpPr>
      <xdr:spPr>
        <a:xfrm>
          <a:off x="133351" y="14117826"/>
          <a:ext cx="3943350" cy="684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BDI =     (</a:t>
          </a:r>
          <a:r>
            <a:rPr lang="pt-BR" sz="1100" u="sng"/>
            <a:t>1+AC/100)x(1+DF/100)x(1+R/100)x(1+l/100</a:t>
          </a:r>
          <a:r>
            <a:rPr lang="pt-BR" sz="1100"/>
            <a:t>)  </a:t>
          </a:r>
          <a:r>
            <a:rPr lang="pt-BR" sz="1100" baseline="0"/>
            <a:t> -1        x100</a:t>
          </a:r>
        </a:p>
        <a:p>
          <a:r>
            <a:rPr lang="pt-BR" sz="1100" baseline="0"/>
            <a:t>                                                1-      </a:t>
          </a:r>
          <a:r>
            <a:rPr lang="pt-BR" sz="1100" u="sng" baseline="0"/>
            <a:t>    l   .           </a:t>
          </a:r>
        </a:p>
        <a:p>
          <a:r>
            <a:rPr lang="pt-BR" sz="1100" baseline="0"/>
            <a:t>                                                           100</a:t>
          </a:r>
          <a:endParaRPr lang="pt-BR" sz="1100"/>
        </a:p>
      </xdr:txBody>
    </xdr:sp>
    <xdr:clientData/>
  </xdr:twoCellAnchor>
  <xdr:twoCellAnchor>
    <xdr:from>
      <xdr:col>1</xdr:col>
      <xdr:colOff>581025</xdr:colOff>
      <xdr:row>61</xdr:row>
      <xdr:rowOff>19050</xdr:rowOff>
    </xdr:from>
    <xdr:to>
      <xdr:col>1</xdr:col>
      <xdr:colOff>3190875</xdr:colOff>
      <xdr:row>64</xdr:row>
      <xdr:rowOff>95250</xdr:rowOff>
    </xdr:to>
    <xdr:sp macro="" textlink="">
      <xdr:nvSpPr>
        <xdr:cNvPr id="3" name="Colchete duplo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SpPr/>
      </xdr:nvSpPr>
      <xdr:spPr>
        <a:xfrm>
          <a:off x="657225" y="14125575"/>
          <a:ext cx="2609850" cy="6191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457200</xdr:colOff>
      <xdr:row>61</xdr:row>
      <xdr:rowOff>0</xdr:rowOff>
    </xdr:from>
    <xdr:to>
      <xdr:col>1</xdr:col>
      <xdr:colOff>3415393</xdr:colOff>
      <xdr:row>64</xdr:row>
      <xdr:rowOff>142874</xdr:rowOff>
    </xdr:to>
    <xdr:sp macro="" textlink="">
      <xdr:nvSpPr>
        <xdr:cNvPr id="4" name="Chave dupla 3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SpPr/>
      </xdr:nvSpPr>
      <xdr:spPr>
        <a:xfrm>
          <a:off x="533400" y="14106525"/>
          <a:ext cx="2958193" cy="685799"/>
        </a:xfrm>
        <a:prstGeom prst="brace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1876425</xdr:colOff>
      <xdr:row>62</xdr:row>
      <xdr:rowOff>95250</xdr:rowOff>
    </xdr:from>
    <xdr:to>
      <xdr:col>1</xdr:col>
      <xdr:colOff>2333625</xdr:colOff>
      <xdr:row>64</xdr:row>
      <xdr:rowOff>57149</xdr:rowOff>
    </xdr:to>
    <xdr:sp macro="" textlink="">
      <xdr:nvSpPr>
        <xdr:cNvPr id="5" name="Colchete duplo 4"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SpPr/>
      </xdr:nvSpPr>
      <xdr:spPr>
        <a:xfrm>
          <a:off x="1952625" y="14382750"/>
          <a:ext cx="457200" cy="323849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1571624</xdr:colOff>
      <xdr:row>62</xdr:row>
      <xdr:rowOff>57150</xdr:rowOff>
    </xdr:from>
    <xdr:to>
      <xdr:col>1</xdr:col>
      <xdr:colOff>2419349</xdr:colOff>
      <xdr:row>64</xdr:row>
      <xdr:rowOff>142875</xdr:rowOff>
    </xdr:to>
    <xdr:sp macro="" textlink="">
      <xdr:nvSpPr>
        <xdr:cNvPr id="6" name="Colchete duplo 5">
          <a:extLst>
            <a:ext uri="{FF2B5EF4-FFF2-40B4-BE49-F238E27FC236}">
              <a16:creationId xmlns:a16="http://schemas.microsoft.com/office/drawing/2014/main" xmlns="" id="{00000000-0008-0000-0B00-000006000000}"/>
            </a:ext>
          </a:extLst>
        </xdr:cNvPr>
        <xdr:cNvSpPr/>
      </xdr:nvSpPr>
      <xdr:spPr>
        <a:xfrm>
          <a:off x="1647824" y="14344650"/>
          <a:ext cx="847725" cy="4476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33</xdr:row>
          <xdr:rowOff>0</xdr:rowOff>
        </xdr:from>
        <xdr:to>
          <xdr:col>1</xdr:col>
          <xdr:colOff>4667250</xdr:colOff>
          <xdr:row>37</xdr:row>
          <xdr:rowOff>9525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1\c\LECDEMOS\Hitaeng\PROJETOS\EMBASA\Ad-Feij&#227;o\BA-MENDES\Atrab1\LATIN\apg\Mc-APG\AT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FERNANDO\Downloads\Sec.%20Direitos%20Humanos\Ger&#234;ncia%20de%20Projetos\UFRPE\44.003%20-%20Pr&#233;dio%20de%206%20pavimentos\CD%20-%20VERS&#195;O%20FINAL25-09-07\PR&#201;DIO%20DE%206%20PAVIMENTOS\OR&#199;AMENTOS\orca-elet-refinaria%20por%20bloc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Roaming/Microsoft/Suplementos/VExtensoFree.xla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EFEITURAS%20MUNICIPAIS\OROB&#211;\ARQUIVOS%20DE%20OROB&#211;\_MONTAR%20VOLUME%20PDF%20DO%20CLUBE_\Pend&#234;ncias%20SECID%20Jun-Out-2016\Orcamento%20do%20Clube%20Municipal%20em%20Orobo%20_rev7%20_final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EFEITURAS%20MUNICIPAIS\OROB&#211;\ARQUIVOS%20DE%20OROB&#211;\____mutley\VERS&#195;O%20FINAL_PSFs_\2.%20Serra%20da%20Capoeira\Planilhas%20Serra%20da%20Capoeir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RC\OrcamentoLicitacao\2010\Quilombola%2024-05-10\AGRESTE\ORC%20Sinapi%20-ReV%2001\147-Or&#231;amento-Rede%20&#193;gua-AGRESTE_50mm-REV%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PA\PROGRAMA%20&#193;GUA%20PARA%20TODOS%20-%20MIN-SDR\Projeto%20do%20MIN%20(CERB%20E%20CODEVASF)\Abastecimento\CORC\Usuarios\Marcus\SAA%20NovoHorizonte%20REV%20O1%20-%202806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PA\PROGRAMA%20&#193;GUA%20PARA%20TODOS%20-%20MIN-SDR\Projeto%20do%20MIN%20(CERB%20E%20CODEVASF)\Abastecimento\Atrab\tecsan\MC-Calc\MC-E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SP_01\Documents%20and%20Settings\Gespt\Meus%20documentos\termos%20de%20referencia\barragem%20sta%20luzia\ANEXO%20II%20_PLANILHAS%20DE%20OR&#199;AMENTO%20ESTIMADO\Or&#231;amento%20%20-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PA\PROGRAMA%20&#193;GUA%20PARA%20TODOS%20-%20MIN-SDR\Projeto%20do%20MIN%20(CERB%20E%20CODEVASF)\Abastecimento\CORC\OrcamentoLicitacao\2011\PAC%202%20-GRUPO%203\SAA%20INHAMBUPE\SIAA%20INHAMBUPE%20-FINAL%2020061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C_01\Dados%20Corc\Marcus\Amplia&#231;&#227;o%20do%20SAA%20de%20Taquarandi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FERNANDO\Downloads\Sec.%20Direitos%20Humanos\Ger&#234;ncia%20de%20Projetos\UFRPE\44.003%20-%20Pr&#233;dio%20de%206%20pavimentos\CD%20-%20VERS&#195;O%20FINAL25-09-07\PR&#201;DIO%20DE%206%20PAVIMENTOS\OR&#199;AMENTOS\orca-elet-refinaria%20por%20bloc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NANDO/Downloads/Sec.%20Direitos%20Humanos/Ger&#234;ncia%20de%20Projetos/UFRPE/44.003%20-%20Pr&#233;dio%20de%206%20pavimentos/CD%20-%20VERS&#195;O%20FINAL25-09-07/PR&#201;DIO%20DE%206%20PAVIMENTOS/OR&#199;AMENTOS/orca-elet-refinaria%20por%20blo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KsKr"/>
      <sheetName val="Etapa Única"/>
      <sheetName val="Trans.2o. trecho"/>
      <sheetName val="Jacaraci"/>
      <sheetName val="Demanda-Total"/>
      <sheetName val="V reservação"/>
      <sheetName val="Pre dimensADUTORA"/>
      <sheetName val="Lista"/>
      <sheetName val="Zona A"/>
      <sheetName val="Zona B"/>
      <sheetName val="ETA-Mat"/>
    </sheetNames>
    <sheetDataSet>
      <sheetData sheetId="0" refreshError="1"/>
      <sheetData sheetId="1" refreshError="1"/>
      <sheetData sheetId="2" refreshError="1">
        <row r="125">
          <cell r="C125">
            <v>15.399999999999977</v>
          </cell>
          <cell r="E125">
            <v>19.659999999999968</v>
          </cell>
        </row>
        <row r="126">
          <cell r="C126">
            <v>15.542336341085161</v>
          </cell>
          <cell r="E126">
            <v>19.802336341085152</v>
          </cell>
        </row>
        <row r="127">
          <cell r="C127">
            <v>16.257148068197694</v>
          </cell>
          <cell r="E127">
            <v>20.517148068197685</v>
          </cell>
        </row>
        <row r="128">
          <cell r="C128">
            <v>17.518811323131445</v>
          </cell>
          <cell r="E128">
            <v>21.778811323131436</v>
          </cell>
        </row>
        <row r="129">
          <cell r="C129">
            <v>19.303780580867624</v>
          </cell>
          <cell r="E129">
            <v>23.563780580867615</v>
          </cell>
        </row>
        <row r="130">
          <cell r="C130">
            <v>21.598989322352281</v>
          </cell>
          <cell r="E130">
            <v>25.858989322352272</v>
          </cell>
        </row>
        <row r="131">
          <cell r="C131">
            <v>24.396686091835932</v>
          </cell>
          <cell r="E131">
            <v>28.656686091835923</v>
          </cell>
        </row>
        <row r="132">
          <cell r="C132">
            <v>27.42734006018452</v>
          </cell>
          <cell r="E132">
            <v>31.687340060184511</v>
          </cell>
        </row>
        <row r="133">
          <cell r="C133">
            <v>31.13573066002607</v>
          </cell>
          <cell r="E133">
            <v>35.395730660026061</v>
          </cell>
        </row>
        <row r="134">
          <cell r="C134">
            <v>35.325379219265528</v>
          </cell>
          <cell r="E134">
            <v>39.585379219265519</v>
          </cell>
        </row>
      </sheetData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FONTE"/>
      <sheetName val="teat-mus"/>
      <sheetName val="arte"/>
      <sheetName val="Lanchonete"/>
      <sheetName val="Loja 1"/>
      <sheetName val="Loja 2"/>
      <sheetName val="terraço de ativ."/>
      <sheetName val="se-ilum ext"/>
    </sheetNames>
    <sheetDataSet>
      <sheetData sheetId="0" refreshError="1">
        <row r="1">
          <cell r="B1" t="str">
            <v>18.01</v>
          </cell>
        </row>
        <row r="2">
          <cell r="B2" t="str">
            <v>18.01.005</v>
          </cell>
          <cell r="C2" t="str">
            <v>Fio de cobre nu, tempera meio-duro, classe 1A S.M. - 10 mm², inclusive assentamento.</v>
          </cell>
          <cell r="D2" t="str">
            <v>m</v>
          </cell>
          <cell r="F2">
            <v>1.84</v>
          </cell>
          <cell r="G2">
            <v>0</v>
          </cell>
        </row>
        <row r="3">
          <cell r="B3" t="str">
            <v>18.01.010</v>
          </cell>
          <cell r="C3" t="str">
            <v>Fio de cobre, tempera meio-duro, classe 1, com cobertura de PVC, tipo WPP, S.M. - 4 mm², inclusive assentamento.</v>
          </cell>
          <cell r="D3" t="str">
            <v>m</v>
          </cell>
          <cell r="F3">
            <v>0.97</v>
          </cell>
          <cell r="G3">
            <v>0</v>
          </cell>
        </row>
        <row r="4">
          <cell r="B4" t="str">
            <v>18.01.015</v>
          </cell>
          <cell r="C4" t="str">
            <v>Desativação da rede elétrica existente.</v>
          </cell>
          <cell r="D4" t="str">
            <v>vb</v>
          </cell>
          <cell r="F4">
            <v>283.14</v>
          </cell>
        </row>
        <row r="5">
          <cell r="B5" t="str">
            <v>18.01.016</v>
          </cell>
          <cell r="C5" t="str">
            <v>Revisão do circuito elétrico que alimenta as luminárias para lâmpadas vapor mercúrio (aproveitamento de 90 % da fiação existente).</v>
          </cell>
          <cell r="D5" t="str">
            <v>vb</v>
          </cell>
          <cell r="F5">
            <v>613.08000000000004</v>
          </cell>
        </row>
        <row r="6">
          <cell r="B6" t="str">
            <v>18.01.020</v>
          </cell>
          <cell r="C6" t="str">
            <v>Fio de cobre, tempera meio-duro, classe 1, com cobertura de PVC, tipo WPP, S.M. - 6 mm², inclusive assentamento.</v>
          </cell>
          <cell r="D6" t="str">
            <v>m</v>
          </cell>
          <cell r="F6">
            <v>1.1599999999999999</v>
          </cell>
          <cell r="G6">
            <v>0</v>
          </cell>
        </row>
        <row r="7">
          <cell r="B7" t="str">
            <v>18.01.025</v>
          </cell>
          <cell r="C7" t="str">
            <v>Fio de cobre, tempera meio-duro, classe 1, com cobertura de PVC, tipo WPP, S.M. - 10 mm², inclusive assentamento.</v>
          </cell>
          <cell r="D7" t="str">
            <v>m</v>
          </cell>
          <cell r="F7">
            <v>1.62</v>
          </cell>
          <cell r="G7">
            <v>0</v>
          </cell>
        </row>
        <row r="8">
          <cell r="B8" t="str">
            <v>18.01.030</v>
          </cell>
          <cell r="C8" t="str">
            <v>Cabo de cobre, tempera meio-duro, encordoamento classe 2, com cobertura de PVC, tipo WPP, S.M. - 10 mm², inclusive assentamento.</v>
          </cell>
          <cell r="D8" t="str">
            <v>m</v>
          </cell>
          <cell r="F8">
            <v>1.64</v>
          </cell>
          <cell r="G8">
            <v>0</v>
          </cell>
        </row>
        <row r="9">
          <cell r="B9" t="str">
            <v>18.01.040</v>
          </cell>
          <cell r="C9" t="str">
            <v>Cabo de cobre, tempera meio-duro, encordoamento classe 2, com cobertura de PVC, tipo WPP, S.M. - 16 mm², inclusive assentamento.</v>
          </cell>
          <cell r="D9" t="str">
            <v>m</v>
          </cell>
          <cell r="F9">
            <v>2.44</v>
          </cell>
          <cell r="G9">
            <v>0</v>
          </cell>
        </row>
        <row r="10">
          <cell r="B10" t="str">
            <v>18.01.050</v>
          </cell>
          <cell r="C10" t="str">
            <v>Cabo de cobre, tempera meio-duro, encordoamento classe 2, com cobertura de PVC, tipo WPP, S.M. - 25 mm², inclusive assentamento.</v>
          </cell>
          <cell r="D10" t="str">
            <v>m</v>
          </cell>
          <cell r="F10">
            <v>3.24</v>
          </cell>
          <cell r="G10">
            <v>0</v>
          </cell>
        </row>
        <row r="11">
          <cell r="B11" t="str">
            <v>18.01.060</v>
          </cell>
          <cell r="C11" t="str">
            <v xml:space="preserve">Fornecimento e instalação de cabo de cobre nutrancado e asete fios, de tempera mole, bitola de 16 mm2. </v>
          </cell>
          <cell r="D11" t="str">
            <v>m</v>
          </cell>
          <cell r="F11">
            <v>3.4</v>
          </cell>
          <cell r="G11">
            <v>0</v>
          </cell>
        </row>
        <row r="13">
          <cell r="B13" t="str">
            <v>18.02</v>
          </cell>
        </row>
        <row r="14">
          <cell r="B14" t="str">
            <v>18.02.005</v>
          </cell>
          <cell r="C14" t="str">
            <v>Colocação de poste de ferro</v>
          </cell>
          <cell r="D14" t="str">
            <v>m</v>
          </cell>
          <cell r="F14">
            <v>6.51</v>
          </cell>
          <cell r="G14">
            <v>0</v>
          </cell>
        </row>
        <row r="15">
          <cell r="B15" t="str">
            <v>18.02.010</v>
          </cell>
          <cell r="C15" t="str">
            <v>Retirada de postes de concreto secção duplo T200 / 8 com engastamento direto no solo de 1,40 m (Poste 184-570, 18570 e mais dois sem identificação)</v>
          </cell>
          <cell r="D15" t="str">
            <v>un</v>
          </cell>
          <cell r="F15">
            <v>51.97</v>
          </cell>
          <cell r="G15">
            <v>0</v>
          </cell>
        </row>
        <row r="16">
          <cell r="B16" t="str">
            <v>18.02.020</v>
          </cell>
          <cell r="C16" t="str">
            <v>Poste de concreto secção duplo T, 100/8, com engastamento direto no solo de 1,40 m, inclusive colocação.</v>
          </cell>
          <cell r="D16" t="str">
            <v>un</v>
          </cell>
          <cell r="F16">
            <v>141.27000000000001</v>
          </cell>
          <cell r="G16">
            <v>0</v>
          </cell>
        </row>
        <row r="17">
          <cell r="B17" t="str">
            <v>18.02.025</v>
          </cell>
          <cell r="C17" t="str">
            <v>Fornecimento e instalação de poste ornamental com h=4,0 m, sendo 1,0 m de enterrado, com 03 luminárias, vidro transparente modelo MLD 304 / B, bem como pintura á óleo, duas demãos, cor preta, conforme projeto.</v>
          </cell>
          <cell r="D17" t="str">
            <v>un</v>
          </cell>
          <cell r="F17">
            <v>239.88</v>
          </cell>
          <cell r="G17">
            <v>0</v>
          </cell>
        </row>
        <row r="18">
          <cell r="B18" t="str">
            <v>18.02.026</v>
          </cell>
          <cell r="C18" t="str">
            <v>Deslocamento de poste.</v>
          </cell>
          <cell r="D18" t="str">
            <v>un</v>
          </cell>
          <cell r="F18">
            <v>67.33</v>
          </cell>
          <cell r="G18">
            <v>0</v>
          </cell>
        </row>
        <row r="19">
          <cell r="B19" t="str">
            <v>18.02.030</v>
          </cell>
          <cell r="C19" t="str">
            <v>Poste de concreto secção duplo T, 200/8, com engastamento direto no solo de 1,40 m, inclusive colocação.</v>
          </cell>
          <cell r="D19" t="str">
            <v>un</v>
          </cell>
          <cell r="F19">
            <v>160.6</v>
          </cell>
          <cell r="G19">
            <v>0</v>
          </cell>
        </row>
        <row r="20">
          <cell r="B20" t="str">
            <v>18.02.040</v>
          </cell>
          <cell r="C20" t="str">
            <v>Poste de concreto secção duplo T, 200/12, com engastamento direto no solo de 1,80 m, inclusive colocação.</v>
          </cell>
          <cell r="D20" t="str">
            <v>un</v>
          </cell>
          <cell r="F20">
            <v>264.32</v>
          </cell>
          <cell r="G20">
            <v>0</v>
          </cell>
        </row>
        <row r="21">
          <cell r="B21" t="str">
            <v>18.02.045</v>
          </cell>
          <cell r="C21" t="str">
            <v>Poste de concreto secção duplo T, 300/8, com engastamento direto no solo de 1,40 m, inclusive colocação.</v>
          </cell>
          <cell r="D21" t="str">
            <v>un</v>
          </cell>
          <cell r="F21">
            <v>193.4</v>
          </cell>
          <cell r="G21">
            <v>0</v>
          </cell>
        </row>
        <row r="22">
          <cell r="B22" t="str">
            <v>18.02.050</v>
          </cell>
          <cell r="C22" t="str">
            <v>Poste de concreto secção duplo T, 300/12, com engastamento direto no solo de 1,80 m, inclusive colocação.</v>
          </cell>
          <cell r="D22" t="str">
            <v>un</v>
          </cell>
          <cell r="F22">
            <v>55.74</v>
          </cell>
          <cell r="G22">
            <v>0</v>
          </cell>
        </row>
        <row r="23">
          <cell r="B23" t="str">
            <v>18.02.051</v>
          </cell>
          <cell r="C23" t="str">
            <v xml:space="preserve">Super poste de concreto armado circular com altura de 20 m. </v>
          </cell>
          <cell r="D23" t="str">
            <v>un</v>
          </cell>
          <cell r="F23">
            <v>2209.3200000000002</v>
          </cell>
          <cell r="G23">
            <v>0</v>
          </cell>
        </row>
        <row r="24">
          <cell r="B24" t="str">
            <v>18.02.060</v>
          </cell>
          <cell r="C24" t="str">
            <v>Poste de concreto c/ seção circular c/ iluminação de 3 pétalas c/ altura de 8 m inclusive colocação, fixação e base de concreto p/ fixação</v>
          </cell>
          <cell r="D24" t="str">
            <v>un</v>
          </cell>
          <cell r="F24">
            <v>888.06</v>
          </cell>
        </row>
        <row r="25">
          <cell r="B25" t="str">
            <v>18.02.070</v>
          </cell>
          <cell r="C25" t="str">
            <v>Poste ornamental.</v>
          </cell>
          <cell r="D25" t="str">
            <v>un</v>
          </cell>
          <cell r="F25">
            <v>210.72</v>
          </cell>
        </row>
        <row r="26">
          <cell r="B26" t="str">
            <v>18.02.071</v>
          </cell>
          <cell r="C26" t="str">
            <v>Poste em concreto vibrado seção circular 9 m - 200 kg</v>
          </cell>
          <cell r="D26" t="str">
            <v>un</v>
          </cell>
          <cell r="F26">
            <v>216</v>
          </cell>
        </row>
        <row r="27">
          <cell r="B27" t="str">
            <v>18.02.080</v>
          </cell>
          <cell r="C27" t="str">
            <v>Fornecimento e instalação de rele fotoelétrico, 1000 w - 220 v.</v>
          </cell>
          <cell r="D27" t="str">
            <v>un</v>
          </cell>
          <cell r="F27">
            <v>18</v>
          </cell>
        </row>
        <row r="29">
          <cell r="B29" t="str">
            <v>18.03</v>
          </cell>
        </row>
        <row r="30">
          <cell r="B30" t="str">
            <v>18.03.010</v>
          </cell>
          <cell r="C30" t="str">
            <v>Estrutura secundária B1 completa, inclusive fixação.</v>
          </cell>
          <cell r="D30" t="str">
            <v>un</v>
          </cell>
          <cell r="F30">
            <v>29.1</v>
          </cell>
          <cell r="G30">
            <v>0</v>
          </cell>
        </row>
        <row r="31">
          <cell r="B31" t="str">
            <v>18.03.015</v>
          </cell>
          <cell r="C31" t="str">
            <v>Estrutura secundária B2 completa, inclusive fixação.</v>
          </cell>
          <cell r="D31" t="str">
            <v>un</v>
          </cell>
          <cell r="F31">
            <v>35.21</v>
          </cell>
          <cell r="G31">
            <v>0</v>
          </cell>
        </row>
        <row r="32">
          <cell r="B32" t="str">
            <v>18.03.020</v>
          </cell>
          <cell r="C32" t="str">
            <v>Estrutura secundária B3 completa, inclusive fixação.</v>
          </cell>
          <cell r="D32" t="str">
            <v>un</v>
          </cell>
          <cell r="F32">
            <v>59.23</v>
          </cell>
          <cell r="G32">
            <v>0</v>
          </cell>
        </row>
        <row r="33">
          <cell r="B33" t="str">
            <v>18.03.030</v>
          </cell>
          <cell r="C33" t="str">
            <v>Estrutura secundária B4 completa, inclusive fixação.</v>
          </cell>
          <cell r="D33" t="str">
            <v>un</v>
          </cell>
          <cell r="F33">
            <v>65.989999999999995</v>
          </cell>
          <cell r="G33">
            <v>0</v>
          </cell>
        </row>
        <row r="34">
          <cell r="B34" t="str">
            <v>18.03.031</v>
          </cell>
          <cell r="C34" t="str">
            <v>Cabo de iluminação 1/0 AWG - NU</v>
          </cell>
          <cell r="D34" t="str">
            <v>m</v>
          </cell>
          <cell r="F34">
            <v>19.54</v>
          </cell>
          <cell r="G34">
            <v>0</v>
          </cell>
        </row>
        <row r="35">
          <cell r="B35" t="str">
            <v>18.03.032</v>
          </cell>
          <cell r="C35" t="str">
            <v>Isoladores tipo castanha</v>
          </cell>
          <cell r="D35" t="str">
            <v>un</v>
          </cell>
          <cell r="F35">
            <v>17.399999999999999</v>
          </cell>
          <cell r="G35">
            <v>0</v>
          </cell>
        </row>
        <row r="36">
          <cell r="B36" t="str">
            <v>18.03.033</v>
          </cell>
          <cell r="C36" t="str">
            <v>Foto célula tipo NA.</v>
          </cell>
          <cell r="D36" t="str">
            <v>un</v>
          </cell>
          <cell r="F36">
            <v>12.77</v>
          </cell>
          <cell r="G36">
            <v>0</v>
          </cell>
        </row>
        <row r="38">
          <cell r="B38" t="str">
            <v>18.04</v>
          </cell>
        </row>
        <row r="39">
          <cell r="B39" t="str">
            <v>18.04.010</v>
          </cell>
          <cell r="C39" t="str">
            <v>Eletroduto de ferro galvanizado de 3/4 pol., inclusive assentamento.</v>
          </cell>
          <cell r="D39" t="str">
            <v>m</v>
          </cell>
          <cell r="F39">
            <v>4.9000000000000004</v>
          </cell>
          <cell r="G39">
            <v>0</v>
          </cell>
        </row>
        <row r="40">
          <cell r="B40" t="str">
            <v>18.04.020</v>
          </cell>
          <cell r="C40" t="str">
            <v>Eletroduto de ferro galvanizado de 1 pol., inclusive assentamento.</v>
          </cell>
          <cell r="D40" t="str">
            <v>m</v>
          </cell>
          <cell r="F40">
            <v>7.43</v>
          </cell>
          <cell r="G40">
            <v>0</v>
          </cell>
        </row>
        <row r="41">
          <cell r="B41" t="str">
            <v>18.04.030</v>
          </cell>
          <cell r="C41" t="str">
            <v>Eletroduto de ferro galvanizado de 1 1/2 pol., inclusive assentamento.</v>
          </cell>
          <cell r="D41" t="str">
            <v>m</v>
          </cell>
          <cell r="F41">
            <v>11.76</v>
          </cell>
          <cell r="G41">
            <v>0</v>
          </cell>
        </row>
        <row r="42">
          <cell r="B42" t="str">
            <v>18.04.040</v>
          </cell>
          <cell r="C42" t="str">
            <v>Eletroduto de ferro galvanizado de 2 pol., inclusive assentamento.</v>
          </cell>
          <cell r="D42" t="str">
            <v>m</v>
          </cell>
          <cell r="F42">
            <v>15.46</v>
          </cell>
          <cell r="G42">
            <v>0</v>
          </cell>
        </row>
        <row r="43">
          <cell r="B43" t="str">
            <v>18.04.050</v>
          </cell>
          <cell r="C43" t="str">
            <v>Eletroduto de ferro galvanizado de 2 1/2 pol., inclusive assentamento.</v>
          </cell>
          <cell r="D43" t="str">
            <v>m</v>
          </cell>
          <cell r="F43">
            <v>23.01</v>
          </cell>
          <cell r="G43">
            <v>0</v>
          </cell>
        </row>
        <row r="44">
          <cell r="B44" t="str">
            <v>18.04.060</v>
          </cell>
          <cell r="C44" t="str">
            <v>Eletroduto de ferro galvanizado de 4 pol., inclusive assentamento.</v>
          </cell>
          <cell r="D44" t="str">
            <v>m</v>
          </cell>
          <cell r="F44">
            <v>37.299999999999997</v>
          </cell>
          <cell r="G44">
            <v>0</v>
          </cell>
        </row>
        <row r="45">
          <cell r="B45" t="str">
            <v>18.04.061</v>
          </cell>
          <cell r="C45" t="str">
            <v>Eletroduto de PVC rígido de 11/2" com luva de rosca interna, inclusive assentamento</v>
          </cell>
          <cell r="D45" t="str">
            <v>un</v>
          </cell>
          <cell r="F45">
            <v>6.33</v>
          </cell>
        </row>
        <row r="47">
          <cell r="B47" t="str">
            <v>18.05</v>
          </cell>
        </row>
        <row r="48">
          <cell r="B48" t="str">
            <v>18.05.010</v>
          </cell>
          <cell r="C48" t="str">
            <v>Curva de ferro galvanizado de 3/4 pol., inclusive assentamento.</v>
          </cell>
          <cell r="D48" t="str">
            <v>un</v>
          </cell>
          <cell r="F48">
            <v>3.1</v>
          </cell>
          <cell r="G48">
            <v>0</v>
          </cell>
        </row>
        <row r="49">
          <cell r="B49" t="str">
            <v>18.05.020</v>
          </cell>
          <cell r="C49" t="str">
            <v>Curva de ferro galvanizado de 1 pol., inclusive assentamento.</v>
          </cell>
          <cell r="D49" t="str">
            <v>un</v>
          </cell>
          <cell r="F49">
            <v>4.53</v>
          </cell>
          <cell r="G49">
            <v>0</v>
          </cell>
        </row>
        <row r="50">
          <cell r="B50" t="str">
            <v>18.05.030</v>
          </cell>
          <cell r="C50" t="str">
            <v>Curva de ferro galvanizado de 1 1/2 pol., inclusive assentamento.</v>
          </cell>
          <cell r="D50" t="str">
            <v>un</v>
          </cell>
          <cell r="F50">
            <v>10.41</v>
          </cell>
          <cell r="G50">
            <v>0</v>
          </cell>
        </row>
        <row r="51">
          <cell r="B51" t="str">
            <v>18.05.040</v>
          </cell>
          <cell r="C51" t="str">
            <v>Curva de ferro galvanizado de 2 pol., inclusive assentamento.</v>
          </cell>
          <cell r="D51" t="str">
            <v>un</v>
          </cell>
          <cell r="F51">
            <v>16.78</v>
          </cell>
          <cell r="G51">
            <v>0</v>
          </cell>
        </row>
        <row r="52">
          <cell r="B52" t="str">
            <v>18.05.050</v>
          </cell>
          <cell r="C52" t="str">
            <v>Curva de ferro galvanizado de 2 1/2 pol., inclusive assentamento.</v>
          </cell>
          <cell r="D52" t="str">
            <v>un</v>
          </cell>
          <cell r="F52">
            <v>36.65</v>
          </cell>
          <cell r="G52">
            <v>0</v>
          </cell>
        </row>
        <row r="53">
          <cell r="B53" t="str">
            <v>18.05.060</v>
          </cell>
          <cell r="C53" t="str">
            <v>Curva de ferro galvanizado de 4 pol., inclusive assentamento.</v>
          </cell>
          <cell r="D53" t="str">
            <v>un</v>
          </cell>
          <cell r="F53">
            <v>76.64</v>
          </cell>
          <cell r="G53">
            <v>0</v>
          </cell>
        </row>
        <row r="54">
          <cell r="B54" t="str">
            <v>18.05.065</v>
          </cell>
          <cell r="C54" t="str">
            <v>Fornecimento e assentamento de haste de aterramento 5/8" x 2,40 m coppereweld</v>
          </cell>
          <cell r="D54" t="str">
            <v>un</v>
          </cell>
          <cell r="F54">
            <v>22.22</v>
          </cell>
        </row>
        <row r="56">
          <cell r="B56" t="str">
            <v>18.06</v>
          </cell>
        </row>
        <row r="57">
          <cell r="B57" t="str">
            <v>18.06.010</v>
          </cell>
          <cell r="C57" t="str">
            <v>Luva de ferro galvanizado de 3/4 pol., inclusive assentamento.</v>
          </cell>
          <cell r="D57" t="str">
            <v>un</v>
          </cell>
          <cell r="F57">
            <v>1.1299999999999999</v>
          </cell>
          <cell r="G57">
            <v>0</v>
          </cell>
        </row>
        <row r="58">
          <cell r="B58" t="str">
            <v>18.06.020</v>
          </cell>
          <cell r="C58" t="str">
            <v>Luva de ferro galvanizado de 1 pol., inclusive assentamento.</v>
          </cell>
          <cell r="D58" t="str">
            <v>un</v>
          </cell>
          <cell r="F58">
            <v>1.68</v>
          </cell>
          <cell r="G58">
            <v>0</v>
          </cell>
        </row>
        <row r="59">
          <cell r="B59" t="str">
            <v>18.06.030</v>
          </cell>
          <cell r="C59" t="str">
            <v>Luva de ferro galvanizado de 1 1/2 pol., inclusive assentamento.</v>
          </cell>
          <cell r="D59" t="str">
            <v>un</v>
          </cell>
          <cell r="F59">
            <v>2.91</v>
          </cell>
          <cell r="G59">
            <v>0</v>
          </cell>
        </row>
        <row r="60">
          <cell r="B60" t="str">
            <v>18.06.040</v>
          </cell>
          <cell r="C60" t="str">
            <v>Luva de ferro galvanizado de 2 pol., inclusive assentamento.</v>
          </cell>
          <cell r="D60" t="str">
            <v>un</v>
          </cell>
          <cell r="F60">
            <v>4.05</v>
          </cell>
          <cell r="G60">
            <v>0</v>
          </cell>
        </row>
        <row r="61">
          <cell r="B61" t="str">
            <v>18.06.050</v>
          </cell>
          <cell r="C61" t="str">
            <v>Luva de ferro galvanizado de 2 1/2 pol., inclusive assentamento.</v>
          </cell>
          <cell r="D61" t="str">
            <v>un</v>
          </cell>
          <cell r="F61">
            <v>7.16</v>
          </cell>
          <cell r="G61">
            <v>0</v>
          </cell>
        </row>
        <row r="62">
          <cell r="B62" t="str">
            <v>18.06.060</v>
          </cell>
          <cell r="C62" t="str">
            <v>Luva de ferro galvanizado de 4 pol., inclusive assentamento.</v>
          </cell>
          <cell r="D62" t="str">
            <v>un</v>
          </cell>
          <cell r="F62">
            <v>13.42</v>
          </cell>
          <cell r="G62">
            <v>0</v>
          </cell>
        </row>
        <row r="63">
          <cell r="B63" t="str">
            <v>18.06.061</v>
          </cell>
          <cell r="C63" t="str">
            <v>Luva de PVC rígido diâmetro de 2".</v>
          </cell>
          <cell r="D63" t="str">
            <v>un</v>
          </cell>
          <cell r="F63">
            <v>1.93</v>
          </cell>
          <cell r="G63">
            <v>0</v>
          </cell>
        </row>
        <row r="64">
          <cell r="B64" t="str">
            <v>18.06.062</v>
          </cell>
          <cell r="C64" t="str">
            <v>Luva de emenda para cabo 10 mm</v>
          </cell>
          <cell r="D64" t="str">
            <v>un</v>
          </cell>
          <cell r="F64">
            <v>0.35</v>
          </cell>
        </row>
        <row r="66">
          <cell r="B66" t="str">
            <v>18.07</v>
          </cell>
        </row>
        <row r="67">
          <cell r="B67" t="str">
            <v>18.07.010</v>
          </cell>
          <cell r="C67" t="str">
            <v>Jogo de bucha e arruela de alumínio de 1/2 pol., inclusive fixação.</v>
          </cell>
          <cell r="D67" t="str">
            <v>cj</v>
          </cell>
          <cell r="F67">
            <v>0.27</v>
          </cell>
          <cell r="G67">
            <v>0</v>
          </cell>
        </row>
        <row r="68">
          <cell r="B68" t="str">
            <v>18.07.020</v>
          </cell>
          <cell r="C68" t="str">
            <v>Jogo de bucha e arruela de alumínio de 3/4 pol., inclusive fixação.</v>
          </cell>
          <cell r="D68" t="str">
            <v>cj</v>
          </cell>
          <cell r="F68">
            <v>0.28999999999999998</v>
          </cell>
          <cell r="G68">
            <v>0</v>
          </cell>
        </row>
        <row r="69">
          <cell r="B69" t="str">
            <v>18.07.030</v>
          </cell>
          <cell r="C69" t="str">
            <v>Jogo de bucha e arruela de alumínio de 1 pol., inclusive fixação.</v>
          </cell>
          <cell r="D69" t="str">
            <v>cj</v>
          </cell>
          <cell r="F69">
            <v>0.45</v>
          </cell>
          <cell r="G69">
            <v>0</v>
          </cell>
        </row>
        <row r="70">
          <cell r="B70" t="str">
            <v>18.07.040</v>
          </cell>
          <cell r="C70" t="str">
            <v>Jogo de bucha e arruela de alumínio de 1 1/2 pol., inclusive fixação.</v>
          </cell>
          <cell r="D70" t="str">
            <v>cj</v>
          </cell>
          <cell r="F70">
            <v>0.85</v>
          </cell>
          <cell r="G70">
            <v>0</v>
          </cell>
        </row>
        <row r="71">
          <cell r="B71" t="str">
            <v>18.07.050</v>
          </cell>
          <cell r="C71" t="str">
            <v>Jogo de bucha e arruela de alumínio de 2 pol., inclusive fixação.</v>
          </cell>
          <cell r="D71" t="str">
            <v>cj</v>
          </cell>
          <cell r="F71">
            <v>1.64</v>
          </cell>
          <cell r="G71">
            <v>0</v>
          </cell>
        </row>
        <row r="72">
          <cell r="B72" t="str">
            <v>18.07.060</v>
          </cell>
          <cell r="C72" t="str">
            <v>Jogo de bucha e arruela de alumínio de 2 1/2 pol., inclusive fixação.</v>
          </cell>
          <cell r="D72" t="str">
            <v>cj</v>
          </cell>
          <cell r="F72">
            <v>2.39</v>
          </cell>
          <cell r="G72">
            <v>0</v>
          </cell>
        </row>
        <row r="73">
          <cell r="B73" t="str">
            <v>18.07.070</v>
          </cell>
          <cell r="C73" t="str">
            <v>Jogo de bucha e arruela de alumínio de 3 pol., inclusive fixação.</v>
          </cell>
          <cell r="D73" t="str">
            <v>cj</v>
          </cell>
          <cell r="F73">
            <v>3.79</v>
          </cell>
          <cell r="G73">
            <v>0</v>
          </cell>
        </row>
        <row r="74">
          <cell r="B74" t="str">
            <v>18.07.072</v>
          </cell>
          <cell r="C74" t="str">
            <v>Ganchos de 5/16".</v>
          </cell>
          <cell r="D74" t="str">
            <v>un</v>
          </cell>
          <cell r="F74">
            <v>0.8</v>
          </cell>
          <cell r="G74">
            <v>0</v>
          </cell>
        </row>
        <row r="75">
          <cell r="B75" t="str">
            <v>18.07.080</v>
          </cell>
          <cell r="C75" t="str">
            <v>Jogo de bucha e arruela de alumínio de 4 pol., inclusive fixação.</v>
          </cell>
          <cell r="D75" t="str">
            <v>cj</v>
          </cell>
          <cell r="F75">
            <v>5.31</v>
          </cell>
          <cell r="G75">
            <v>0</v>
          </cell>
        </row>
        <row r="77">
          <cell r="B77" t="str">
            <v>18.08</v>
          </cell>
        </row>
        <row r="78">
          <cell r="B78" t="str">
            <v>18.08.010</v>
          </cell>
          <cell r="C78" t="str">
            <v>Caixa para medição monofásica uso interno, inclusive colocação (padrão CELPE).</v>
          </cell>
          <cell r="D78" t="str">
            <v>un</v>
          </cell>
          <cell r="F78">
            <v>38.5</v>
          </cell>
          <cell r="G78">
            <v>0</v>
          </cell>
        </row>
        <row r="79">
          <cell r="B79" t="str">
            <v>18.08.020</v>
          </cell>
          <cell r="C79" t="str">
            <v>Caixa para medição monofásica uso externo, inclusive colocação (padrão CELPE).</v>
          </cell>
          <cell r="D79" t="str">
            <v>un</v>
          </cell>
          <cell r="F79">
            <v>48.6</v>
          </cell>
          <cell r="G79">
            <v>0</v>
          </cell>
        </row>
        <row r="81">
          <cell r="B81" t="str">
            <v>18.09</v>
          </cell>
        </row>
        <row r="82">
          <cell r="B82" t="str">
            <v>18.09.010</v>
          </cell>
          <cell r="C82" t="str">
            <v>Caixa para medição trifásica uso interno, modelo D, inclusive colocação (padrão CELPE).</v>
          </cell>
          <cell r="D82" t="str">
            <v>un</v>
          </cell>
          <cell r="F82">
            <v>82.93</v>
          </cell>
          <cell r="G82">
            <v>0</v>
          </cell>
        </row>
        <row r="83">
          <cell r="B83" t="str">
            <v>18.09.020</v>
          </cell>
          <cell r="C83" t="str">
            <v>Caixa para medição trifásica uso externo, modelo D, inclusive colocação (padrão CELPE).</v>
          </cell>
          <cell r="D83" t="str">
            <v>un</v>
          </cell>
          <cell r="F83">
            <v>104.26</v>
          </cell>
          <cell r="G83">
            <v>0</v>
          </cell>
        </row>
        <row r="85">
          <cell r="B85" t="str">
            <v>18.10</v>
          </cell>
        </row>
        <row r="86">
          <cell r="B86" t="str">
            <v>18.10.020</v>
          </cell>
          <cell r="C86" t="str">
            <v>Chave de faca de 2 polos, 30 A, 250 V, com base de ardósia, com 02 fusíveis tipo cartucho e parafusos, inclusive instalação em quadro de medição.</v>
          </cell>
          <cell r="D86" t="str">
            <v>un</v>
          </cell>
          <cell r="F86">
            <v>11.1</v>
          </cell>
          <cell r="G86">
            <v>0</v>
          </cell>
        </row>
        <row r="87">
          <cell r="B87" t="str">
            <v>18.10.030</v>
          </cell>
          <cell r="C87" t="str">
            <v>Chave de faca de 2 polos, 60 A, 250 V, com base de ardósia, com 02 fusíveis tipo cartucho e parafusos, inclusive instalação em quadro de medição.</v>
          </cell>
          <cell r="D87" t="str">
            <v>un</v>
          </cell>
          <cell r="F87">
            <v>16.3</v>
          </cell>
          <cell r="G87">
            <v>0</v>
          </cell>
        </row>
        <row r="88">
          <cell r="B88" t="str">
            <v>18.10.040</v>
          </cell>
          <cell r="C88" t="str">
            <v>Chave de faca de 3 polos, 60 A, 600 V, com base de ardósia, com 03 fusíveis tipo cartucho e parafusos, inclusive instalação em quadro de medição.</v>
          </cell>
          <cell r="D88" t="str">
            <v>un</v>
          </cell>
          <cell r="F88">
            <v>31.96</v>
          </cell>
          <cell r="G88">
            <v>0</v>
          </cell>
        </row>
        <row r="89">
          <cell r="B89" t="str">
            <v>18.10.050</v>
          </cell>
          <cell r="C89" t="str">
            <v>Chave de faca de 3 polos, 100 A, 600 V, com base de ardósia, com 03 fusíveis tipo cartucho e parafusos, inclusive instalação em quadro de medição.</v>
          </cell>
          <cell r="D89" t="str">
            <v>un</v>
          </cell>
          <cell r="F89">
            <v>57.62</v>
          </cell>
          <cell r="G89">
            <v>0</v>
          </cell>
        </row>
        <row r="90">
          <cell r="B90" t="str">
            <v>18.10.060</v>
          </cell>
          <cell r="C90" t="str">
            <v>Chave seccionadora com fusível, 125A, tipo 3NP4090 SIEMENS ou similar, tripolar com 03 fusíveis NH tamanho 00 e parafusos, inclusive instalação em quadro de medição.</v>
          </cell>
          <cell r="D90" t="str">
            <v>un</v>
          </cell>
          <cell r="F90">
            <v>85.08</v>
          </cell>
          <cell r="G90">
            <v>0</v>
          </cell>
        </row>
        <row r="91">
          <cell r="B91" t="str">
            <v>18.10.070</v>
          </cell>
          <cell r="C91" t="str">
            <v>Chave seccionadora com fusível, 250A, tipo 3NP2200 SIEMENS ou similar, tripolar com 03 fusíveis NH tamanho 01 e parafusos, inclusive instalação em quadro de medição.</v>
          </cell>
          <cell r="D91" t="str">
            <v>un</v>
          </cell>
          <cell r="F91">
            <v>141.25</v>
          </cell>
          <cell r="G91">
            <v>0</v>
          </cell>
        </row>
        <row r="93">
          <cell r="B93" t="str">
            <v>18.11</v>
          </cell>
        </row>
        <row r="94">
          <cell r="B94" t="str">
            <v>18.11.030</v>
          </cell>
          <cell r="C94" t="str">
            <v>Base para fusível tipo NH de 6 A a 125A, tamanho 00, SIEMENS ou similar, com parafusos, inclusive instalação em quadro.</v>
          </cell>
          <cell r="D94" t="str">
            <v>un</v>
          </cell>
          <cell r="F94">
            <v>9.09</v>
          </cell>
          <cell r="G94">
            <v>0</v>
          </cell>
        </row>
        <row r="95">
          <cell r="B95" t="str">
            <v>18.11.040</v>
          </cell>
          <cell r="C95" t="str">
            <v>Base para fusível tipo NH de 36 A a 250A, tamanho 1, SIEMENS ou similar, com parafusos, inclusive instalação em quadro.</v>
          </cell>
          <cell r="D95" t="str">
            <v>un</v>
          </cell>
          <cell r="F95">
            <v>17.96</v>
          </cell>
          <cell r="G95">
            <v>0</v>
          </cell>
        </row>
        <row r="97">
          <cell r="B97" t="str">
            <v>18.12</v>
          </cell>
        </row>
        <row r="98">
          <cell r="B98" t="str">
            <v>18.12.070</v>
          </cell>
          <cell r="C98" t="str">
            <v>Fusível tipo NH de 20A, tamanho 00, SIEMENS ou similar, inclusive instalação em quadro.</v>
          </cell>
          <cell r="D98" t="str">
            <v>un</v>
          </cell>
          <cell r="F98">
            <v>5.67</v>
          </cell>
          <cell r="G98">
            <v>0</v>
          </cell>
        </row>
        <row r="99">
          <cell r="B99" t="str">
            <v>18.12.080</v>
          </cell>
          <cell r="C99" t="str">
            <v>Fusível tipo NH de 25A, tamanho 00, SIEMENS ou similar, inclusive instalação em quadro.</v>
          </cell>
          <cell r="D99" t="str">
            <v>un</v>
          </cell>
          <cell r="F99">
            <v>5.67</v>
          </cell>
          <cell r="G99">
            <v>0</v>
          </cell>
        </row>
        <row r="100">
          <cell r="B100" t="str">
            <v>18.12.090</v>
          </cell>
          <cell r="C100" t="str">
            <v>Fusível tipo NH de 36A, tamanho 00, SIEMENS ou similar, inclusive instalação em quadro.</v>
          </cell>
          <cell r="D100" t="str">
            <v>un</v>
          </cell>
          <cell r="F100">
            <v>5.67</v>
          </cell>
          <cell r="G100">
            <v>0</v>
          </cell>
        </row>
        <row r="101">
          <cell r="B101" t="str">
            <v>18.12.100</v>
          </cell>
          <cell r="C101" t="str">
            <v>Fusível tipo NH de 50A, tamanho 00, SIEMENS ou similar, inclusive instalação em quadro.</v>
          </cell>
          <cell r="D101" t="str">
            <v>un</v>
          </cell>
          <cell r="F101">
            <v>5.67</v>
          </cell>
          <cell r="G101">
            <v>0</v>
          </cell>
        </row>
        <row r="102">
          <cell r="B102" t="str">
            <v>18.12.110</v>
          </cell>
          <cell r="C102" t="str">
            <v>Fusível tipo NH de 63A, tamanho 00, SIEMENS ou similar, inclusive instalação em quadro.</v>
          </cell>
          <cell r="D102" t="str">
            <v>un</v>
          </cell>
          <cell r="F102">
            <v>5.67</v>
          </cell>
          <cell r="G102">
            <v>0</v>
          </cell>
        </row>
        <row r="103">
          <cell r="B103" t="str">
            <v>18.12.120</v>
          </cell>
          <cell r="C103" t="str">
            <v>Fusível tipo NH de 80A, tamanho 00, SIEMENS ou similar, inclusive instalação em quadro.</v>
          </cell>
          <cell r="D103" t="str">
            <v>un</v>
          </cell>
          <cell r="F103">
            <v>5.67</v>
          </cell>
          <cell r="G103">
            <v>0</v>
          </cell>
        </row>
        <row r="104">
          <cell r="B104" t="str">
            <v>18.12.130</v>
          </cell>
          <cell r="C104" t="str">
            <v>Fusível tipo NH de 100A, tamanho 00, SIEMENS ou similar, inclusive instalação em quadro.</v>
          </cell>
          <cell r="D104" t="str">
            <v>un</v>
          </cell>
          <cell r="F104">
            <v>5.67</v>
          </cell>
          <cell r="G104">
            <v>0</v>
          </cell>
        </row>
        <row r="105">
          <cell r="B105" t="str">
            <v>18.12.140</v>
          </cell>
          <cell r="C105" t="str">
            <v>Fusível tipo NH de 125A, tamanho 00, SIEMENS ou similar, inclusive instalação em quadro.</v>
          </cell>
          <cell r="D105" t="str">
            <v>un</v>
          </cell>
          <cell r="F105">
            <v>5.67</v>
          </cell>
          <cell r="G105">
            <v>0</v>
          </cell>
        </row>
        <row r="106">
          <cell r="B106" t="str">
            <v>18.12.150</v>
          </cell>
          <cell r="C106" t="str">
            <v>Fusível tipo NH de 160A, tamanho 01, SIEMENS ou similar, inclusive instalação em quadro.</v>
          </cell>
          <cell r="D106" t="str">
            <v>un</v>
          </cell>
          <cell r="F106">
            <v>12.26</v>
          </cell>
          <cell r="G106">
            <v>0</v>
          </cell>
        </row>
        <row r="107">
          <cell r="B107" t="str">
            <v>18.12.160</v>
          </cell>
          <cell r="C107" t="str">
            <v>Fusível tipo NH de 200A, tamanho 01, SIEMENS ou similar, inclusive instalação em quadro.</v>
          </cell>
          <cell r="D107" t="str">
            <v>un</v>
          </cell>
          <cell r="F107">
            <v>12.26</v>
          </cell>
          <cell r="G107">
            <v>0</v>
          </cell>
        </row>
        <row r="108">
          <cell r="B108" t="str">
            <v>18.12.170</v>
          </cell>
          <cell r="C108" t="str">
            <v>Fusível tipo NH de 250A, tamanho 1, SIEMENS ou similar, inclusive instalação em quadro.</v>
          </cell>
          <cell r="D108" t="str">
            <v>un</v>
          </cell>
          <cell r="F108">
            <v>12.26</v>
          </cell>
          <cell r="G108">
            <v>0</v>
          </cell>
        </row>
        <row r="110">
          <cell r="B110" t="str">
            <v>18.13</v>
          </cell>
        </row>
        <row r="111">
          <cell r="B111" t="str">
            <v>18.13.005</v>
          </cell>
          <cell r="C111" t="str">
            <v>Eletroduto flexível preto de 1", assentado em valas com profundidade de 0,60 m, inclusive escavação e reaterro.</v>
          </cell>
          <cell r="D111" t="str">
            <v>m</v>
          </cell>
          <cell r="F111">
            <v>3.1</v>
          </cell>
          <cell r="G111">
            <v>0</v>
          </cell>
        </row>
        <row r="112">
          <cell r="B112" t="str">
            <v>18.13.010</v>
          </cell>
          <cell r="C112" t="str">
            <v>Eletroduto de PVC rígido rosqueável de 1/2 pol., com luva de rosca interna, inclusive assentamento em lajes.</v>
          </cell>
          <cell r="D112" t="str">
            <v>m</v>
          </cell>
          <cell r="F112">
            <v>1.46</v>
          </cell>
          <cell r="G112">
            <v>0</v>
          </cell>
        </row>
        <row r="113">
          <cell r="B113" t="str">
            <v>18.13.020</v>
          </cell>
          <cell r="C113" t="str">
            <v>Eletroduto de PVC rígido rosqueável de 3/4 pol., com luva de rosca interna, inclusive assentamento em lajes.</v>
          </cell>
          <cell r="D113" t="str">
            <v>m</v>
          </cell>
          <cell r="F113">
            <v>1.51</v>
          </cell>
          <cell r="G113">
            <v>0</v>
          </cell>
        </row>
        <row r="114">
          <cell r="B114" t="str">
            <v>18.13.030</v>
          </cell>
          <cell r="C114" t="str">
            <v>Eletroduto de PVC rígido rosqueável de 1 pol., com luva de rosca interna, inclusive assentamento em lajes.</v>
          </cell>
          <cell r="D114" t="str">
            <v>m</v>
          </cell>
          <cell r="F114">
            <v>2.54</v>
          </cell>
          <cell r="G114">
            <v>0</v>
          </cell>
        </row>
        <row r="115">
          <cell r="B115" t="str">
            <v>18.13.040</v>
          </cell>
          <cell r="C115" t="str">
            <v>Eletroduto de PVC rígido rosqueável de 1/2 pol., com luva de rosca interna, inclusive assentamento com rasgo em alvenaria.</v>
          </cell>
          <cell r="D115" t="str">
            <v>m</v>
          </cell>
          <cell r="F115">
            <v>2.23</v>
          </cell>
          <cell r="G115">
            <v>0</v>
          </cell>
        </row>
        <row r="116">
          <cell r="B116" t="str">
            <v>18.13.050</v>
          </cell>
          <cell r="C116" t="str">
            <v>Eletroduto de PVC rígido rosqueável de 3/4 pol., com luva de rosca interna, inclusive assentamento com rasgo em alvenaria.</v>
          </cell>
          <cell r="D116" t="str">
            <v>m</v>
          </cell>
          <cell r="F116">
            <v>2.71</v>
          </cell>
          <cell r="G116">
            <v>0</v>
          </cell>
        </row>
        <row r="117">
          <cell r="B117" t="str">
            <v>18.13.060</v>
          </cell>
          <cell r="C117" t="str">
            <v>Eletroduto de PVC rígido rosqueável de 1 pol., com luva de rosca interna, inclusive assentamento com rasgo em alvenaria.</v>
          </cell>
          <cell r="D117" t="str">
            <v>m</v>
          </cell>
          <cell r="F117">
            <v>3.3</v>
          </cell>
          <cell r="G117">
            <v>0</v>
          </cell>
        </row>
        <row r="118">
          <cell r="B118" t="str">
            <v>18.12.070</v>
          </cell>
          <cell r="C118" t="str">
            <v>Eletroduto de PVC rígido rosqueável de 1 1/4 pol., com luva de rosca interna, inclusive assentamento com rasgo em alvenaria.</v>
          </cell>
          <cell r="D118" t="str">
            <v>m</v>
          </cell>
          <cell r="F118">
            <v>4.3099999999999996</v>
          </cell>
          <cell r="G118">
            <v>0</v>
          </cell>
        </row>
        <row r="119">
          <cell r="B119" t="str">
            <v>18.13.080</v>
          </cell>
          <cell r="C119" t="str">
            <v>Eletroduto de PVC rígido rosqueável de 1 1/2 pol., com luva de rosca interna, inclusive assentamento com rasgo em alvenaria.</v>
          </cell>
          <cell r="D119" t="str">
            <v>m</v>
          </cell>
          <cell r="F119">
            <v>5.65</v>
          </cell>
          <cell r="G119">
            <v>0</v>
          </cell>
        </row>
        <row r="120">
          <cell r="B120" t="str">
            <v>18.13.085</v>
          </cell>
          <cell r="C120" t="str">
            <v>Fornecimento e colocação de eletroduto de ferro galvanizado de 3 ".</v>
          </cell>
          <cell r="D120" t="str">
            <v>m</v>
          </cell>
          <cell r="F120">
            <v>29.91</v>
          </cell>
        </row>
        <row r="121">
          <cell r="B121" t="str">
            <v>18.13.086</v>
          </cell>
          <cell r="C121" t="str">
            <v>Fornecimento e instalação de quadro de distribuição para telefone.</v>
          </cell>
          <cell r="D121" t="str">
            <v>un</v>
          </cell>
          <cell r="F121">
            <v>96.07</v>
          </cell>
        </row>
        <row r="122">
          <cell r="B122" t="str">
            <v>18.13.090</v>
          </cell>
          <cell r="C122" t="str">
            <v>Eletroduto de PVC rígido rosqueável de 2 pol., com luva de rosca interna, inclusive assentamento com rasgo em alvenaria.</v>
          </cell>
          <cell r="D122" t="str">
            <v>m</v>
          </cell>
          <cell r="F122">
            <v>7.33</v>
          </cell>
          <cell r="G122">
            <v>0</v>
          </cell>
        </row>
        <row r="123">
          <cell r="B123" t="str">
            <v>18.13.100</v>
          </cell>
          <cell r="C123" t="str">
            <v>Eletroduto de PVC rígido rosqueável de 3 pol., com luva de rosca interna, inclusive assentamento com rasgo em alvenaria.</v>
          </cell>
          <cell r="D123" t="str">
            <v>m</v>
          </cell>
          <cell r="F123">
            <v>13.81</v>
          </cell>
          <cell r="G123">
            <v>0</v>
          </cell>
        </row>
        <row r="124">
          <cell r="B124" t="str">
            <v>18.13.110</v>
          </cell>
          <cell r="C124" t="str">
            <v>Eletroduto de PVC rígido rosqueável de 1/2 pol., com luva de rosca interna assentado em valas com profundidade de 0,60 m, inclusive escavação e reaterro.</v>
          </cell>
          <cell r="D124" t="str">
            <v>m</v>
          </cell>
          <cell r="F124">
            <v>3.33</v>
          </cell>
          <cell r="G124">
            <v>0</v>
          </cell>
        </row>
        <row r="125">
          <cell r="B125" t="str">
            <v>18.13.120</v>
          </cell>
          <cell r="C125" t="str">
            <v>Eletroduto de PVC rígido rosqueável de 3/4 pol., com luva de rosca interna assentado em valas com profundidade de 0,60 m, inclusive escavação e reaterro.</v>
          </cell>
          <cell r="D125" t="str">
            <v>m</v>
          </cell>
          <cell r="F125">
            <v>4.01</v>
          </cell>
          <cell r="G125">
            <v>0</v>
          </cell>
        </row>
        <row r="126">
          <cell r="B126" t="str">
            <v>18.13.130</v>
          </cell>
          <cell r="C126" t="str">
            <v>Eletroduto de PVC rígido rosqueável de 1 pol., com luva de rosca interna assentado em valas com profundidade de 0,60 m, inclusive escavação e reaterro.</v>
          </cell>
          <cell r="D126" t="str">
            <v>m</v>
          </cell>
          <cell r="F126">
            <v>5.39</v>
          </cell>
          <cell r="G126">
            <v>0</v>
          </cell>
        </row>
        <row r="127">
          <cell r="B127" t="str">
            <v>18.13.140</v>
          </cell>
          <cell r="C127" t="str">
            <v>Eletroduto de PVC rígido rosqueável de 1 1/2 pol., com luva de rosca interna assentado em valas com profundidade de 0,60 m, inclusive escavação e reaterro.</v>
          </cell>
          <cell r="D127" t="str">
            <v>m</v>
          </cell>
          <cell r="F127">
            <v>6.99</v>
          </cell>
          <cell r="G127">
            <v>0</v>
          </cell>
        </row>
        <row r="128">
          <cell r="B128" t="str">
            <v>18.13.150</v>
          </cell>
          <cell r="C128" t="str">
            <v>Eletroduto de PVC rígido rosqueável de 2 pol., com luva de rosca interna assentado em valas com profundidade de 0,60 m, inclusive escavação e reaterro.</v>
          </cell>
          <cell r="D128" t="str">
            <v>m</v>
          </cell>
          <cell r="F128">
            <v>8.6199999999999992</v>
          </cell>
          <cell r="G128">
            <v>0</v>
          </cell>
        </row>
        <row r="129">
          <cell r="B129" t="str">
            <v>18.13.160</v>
          </cell>
          <cell r="C129" t="str">
            <v>Eletroduto de PVC rígido rosqueável de 3 pol., com luva de rosca interna assentado em valas com profundidade de 0,60 m, inclusive escavação e reaterro.</v>
          </cell>
          <cell r="D129" t="str">
            <v>m</v>
          </cell>
          <cell r="F129">
            <v>15.23</v>
          </cell>
          <cell r="G129">
            <v>0</v>
          </cell>
        </row>
        <row r="130">
          <cell r="B130" t="str">
            <v>18.13.170</v>
          </cell>
          <cell r="C130" t="str">
            <v>Eletroduto de PVC rígido rosqueável de 4 pol., com luva de rosca interna assentado em valas com profundidade de 0,60 m, inclusive escavação e reaterro.</v>
          </cell>
          <cell r="D130" t="str">
            <v>m</v>
          </cell>
          <cell r="F130">
            <v>22.81</v>
          </cell>
          <cell r="G130">
            <v>0</v>
          </cell>
        </row>
        <row r="132">
          <cell r="B132" t="str">
            <v>18.14</v>
          </cell>
        </row>
        <row r="133">
          <cell r="B133" t="str">
            <v>18.14.010</v>
          </cell>
          <cell r="C133" t="str">
            <v xml:space="preserve">Curva de PVC rígido rosqueável de 3/4 pol., com luva de rosca interna, inclusive assentado. </v>
          </cell>
          <cell r="D133" t="str">
            <v>un</v>
          </cell>
          <cell r="F133">
            <v>1.84</v>
          </cell>
          <cell r="G133">
            <v>0</v>
          </cell>
        </row>
        <row r="134">
          <cell r="B134" t="str">
            <v>18.14.020</v>
          </cell>
          <cell r="C134" t="str">
            <v xml:space="preserve">Curva de PVC rígido rosqueável de 1 pol., com luva de rosca interna, inclusive assentado. </v>
          </cell>
          <cell r="D134" t="str">
            <v>un</v>
          </cell>
          <cell r="F134">
            <v>2.6</v>
          </cell>
          <cell r="G134">
            <v>0</v>
          </cell>
        </row>
        <row r="135">
          <cell r="B135" t="str">
            <v>18.14.030</v>
          </cell>
          <cell r="C135" t="str">
            <v xml:space="preserve">Curva de PVC rígido rosqueável de 1 1/4 pol., com luva de rosca interna, inclusive assentado. </v>
          </cell>
          <cell r="D135" t="str">
            <v>un</v>
          </cell>
          <cell r="F135">
            <v>4.0999999999999996</v>
          </cell>
          <cell r="G135">
            <v>0</v>
          </cell>
        </row>
        <row r="136">
          <cell r="B136" t="str">
            <v>18.14.040</v>
          </cell>
          <cell r="C136" t="str">
            <v xml:space="preserve">Curva de PVC rígido rosqueável de 1 1/2 pol., com luva de rosca interna, inclusive assentado. </v>
          </cell>
          <cell r="D136" t="str">
            <v>un</v>
          </cell>
          <cell r="F136">
            <v>5.0999999999999996</v>
          </cell>
          <cell r="G136">
            <v>0</v>
          </cell>
        </row>
        <row r="137">
          <cell r="B137" t="str">
            <v>18.14.050</v>
          </cell>
          <cell r="C137" t="str">
            <v xml:space="preserve">Curva de PVC rígido rosqueável de 2 pol., com luva de rosca interna, inclusive assentado. </v>
          </cell>
          <cell r="D137" t="str">
            <v>un</v>
          </cell>
          <cell r="F137">
            <v>7.96</v>
          </cell>
          <cell r="G137">
            <v>0</v>
          </cell>
        </row>
        <row r="138">
          <cell r="B138" t="str">
            <v>18.14.060</v>
          </cell>
          <cell r="C138" t="str">
            <v xml:space="preserve">Curva de PVC rígido rosqueável de 3 pol., com luva de rosca interna, inclusive assentado. </v>
          </cell>
          <cell r="D138" t="str">
            <v>un</v>
          </cell>
          <cell r="F138">
            <v>23.46</v>
          </cell>
          <cell r="G138">
            <v>0</v>
          </cell>
        </row>
        <row r="139">
          <cell r="B139" t="str">
            <v>18.14.070</v>
          </cell>
          <cell r="C139" t="str">
            <v xml:space="preserve">Curva de PVC rígido rosqueável de 4 pol., com luva de rosca interna, inclusive assentado. </v>
          </cell>
          <cell r="D139" t="str">
            <v>un</v>
          </cell>
          <cell r="F139">
            <v>37.86</v>
          </cell>
          <cell r="G139">
            <v>0</v>
          </cell>
        </row>
        <row r="141">
          <cell r="B141" t="str">
            <v>18.15</v>
          </cell>
        </row>
        <row r="142">
          <cell r="B142" t="str">
            <v>18.15.010</v>
          </cell>
          <cell r="C142" t="str">
            <v>Caixa 4 x 2 pol. Tigreflex ou similar,  inclusive assentamento.</v>
          </cell>
          <cell r="D142" t="str">
            <v>un</v>
          </cell>
          <cell r="F142">
            <v>1.45</v>
          </cell>
          <cell r="G142">
            <v>0</v>
          </cell>
        </row>
        <row r="143">
          <cell r="B143" t="str">
            <v>18.15.020</v>
          </cell>
          <cell r="C143" t="str">
            <v>Caixa 4 x 4 pol. Tigreflex ou similar,  inclusive assentamento.</v>
          </cell>
          <cell r="D143" t="str">
            <v>un</v>
          </cell>
          <cell r="F143">
            <v>1.75</v>
          </cell>
          <cell r="G143">
            <v>0</v>
          </cell>
        </row>
        <row r="144">
          <cell r="B144" t="str">
            <v>18.15.030</v>
          </cell>
          <cell r="C144" t="str">
            <v>Caixa octogonal de 4" Tigreflex ou similar, com fundo móvel, inclusive assentaemnto em laje.</v>
          </cell>
          <cell r="D144" t="str">
            <v>un</v>
          </cell>
          <cell r="F144">
            <v>1.9</v>
          </cell>
          <cell r="G144">
            <v>0</v>
          </cell>
        </row>
        <row r="145">
          <cell r="B145" t="str">
            <v>18.15.035</v>
          </cell>
          <cell r="C145" t="str">
            <v>Fornecimento e colocação de caixa pré-moldada para ar-condicionado de 15.000 BTU's</v>
          </cell>
          <cell r="D145" t="str">
            <v>un</v>
          </cell>
          <cell r="F145">
            <v>73.38</v>
          </cell>
        </row>
        <row r="147">
          <cell r="B147" t="str">
            <v>18.16</v>
          </cell>
        </row>
        <row r="148">
          <cell r="B148" t="str">
            <v>18.16.010</v>
          </cell>
          <cell r="C148" t="str">
            <v>Tomada de embutir (2P+T) com placa para caixa de 4 x 2 pol., 20 A, 250 V, Pial (linha silentoque) ou similar, inclusive instalação.</v>
          </cell>
          <cell r="D148" t="str">
            <v>un</v>
          </cell>
          <cell r="F148">
            <v>7.08</v>
          </cell>
          <cell r="G148">
            <v>0</v>
          </cell>
        </row>
        <row r="149">
          <cell r="B149" t="str">
            <v>18.16.020</v>
          </cell>
          <cell r="C149" t="str">
            <v>Tomada de embutir para telefone quatro polos, Padrão Telebrás, com placa, para caixa de 4 x 2 pol., Pial (linha silentoque) ou similar, inclusive instalação.</v>
          </cell>
          <cell r="D149" t="str">
            <v>un</v>
          </cell>
          <cell r="F149">
            <v>6.55</v>
          </cell>
          <cell r="G149">
            <v>0</v>
          </cell>
        </row>
        <row r="151">
          <cell r="B151" t="str">
            <v>18.17</v>
          </cell>
        </row>
        <row r="152">
          <cell r="B152" t="str">
            <v>18.17.010</v>
          </cell>
          <cell r="C152" t="str">
            <v>Conjunto ARSTOP ou similar de embutir, em caixa 4 x 4 pol., com placa, tomada Tripolar para pino chato e disjuntor termomagnético de 25 A, 250 V, inclusive instalação.</v>
          </cell>
          <cell r="D152" t="str">
            <v>un</v>
          </cell>
          <cell r="F152">
            <v>20.72</v>
          </cell>
          <cell r="G152">
            <v>0</v>
          </cell>
        </row>
        <row r="154">
          <cell r="B154" t="str">
            <v>18.18</v>
          </cell>
        </row>
        <row r="155">
          <cell r="B155" t="str">
            <v>18.18.010</v>
          </cell>
          <cell r="C155" t="str">
            <v>Interruptor de embutir de uma secção para caixa de 4 x 2 pol., com placa, 10 A, 250 V, Pial (linha silentoque) ou similar, inclusive instalação.</v>
          </cell>
          <cell r="D155" t="str">
            <v>un</v>
          </cell>
          <cell r="F155">
            <v>3.9</v>
          </cell>
          <cell r="G155">
            <v>0</v>
          </cell>
        </row>
        <row r="156">
          <cell r="B156" t="str">
            <v>18.18.020</v>
          </cell>
          <cell r="C156" t="str">
            <v>Interruptor de embutir de duas secções para caixa de 4 x 2 pol., com placa, 10 A, 250 V, Pial (linha silentoque) ou similar, inclusive instalação.</v>
          </cell>
          <cell r="D156" t="str">
            <v>un</v>
          </cell>
          <cell r="F156">
            <v>6.76</v>
          </cell>
          <cell r="G156">
            <v>0</v>
          </cell>
        </row>
        <row r="157">
          <cell r="B157" t="str">
            <v>18.18.030</v>
          </cell>
          <cell r="C157" t="str">
            <v>Interruptor de embutir de três secções para caixa de 4 x 2 pol., com placa, 10 A, 250 V, Pial (linha silentoque) ou similar, inclusive instalação.</v>
          </cell>
          <cell r="D157" t="str">
            <v>un</v>
          </cell>
          <cell r="F157">
            <v>8.8800000000000008</v>
          </cell>
          <cell r="G157">
            <v>0</v>
          </cell>
        </row>
        <row r="158">
          <cell r="B158" t="str">
            <v>18.18.040</v>
          </cell>
          <cell r="C158" t="str">
            <v>Interruptor de embutir de uma secção conjugada com tomada, para caixa de 4 x 2 pol., com placa, 10 A, 250 V, Pial (linha silentoque) ou similar, inclusive instalação.</v>
          </cell>
          <cell r="D158" t="str">
            <v>un</v>
          </cell>
          <cell r="F158">
            <v>6.71</v>
          </cell>
          <cell r="G158">
            <v>0</v>
          </cell>
        </row>
        <row r="159">
          <cell r="B159" t="str">
            <v>18.18.050</v>
          </cell>
          <cell r="C159" t="str">
            <v>Interruptor de embutir de duas secções conjugada com tomada, para caixa de 4 x 2 pol., com placa, 10 A, 250 V, Pial (linha silentoque) ou similar, inclusive instalação.</v>
          </cell>
          <cell r="D159" t="str">
            <v>un</v>
          </cell>
          <cell r="F159">
            <v>8.93</v>
          </cell>
          <cell r="G159">
            <v>0</v>
          </cell>
        </row>
        <row r="160">
          <cell r="B160" t="str">
            <v>18.18.060</v>
          </cell>
          <cell r="C160" t="str">
            <v>Interruptor de embutir Three-Way (vai e vem), para caixa de 4 x 2 pol., com placa, 10 A, 250 V, Pial (linha silentoque) ou similar, inclusive instalação.</v>
          </cell>
          <cell r="D160" t="str">
            <v>un</v>
          </cell>
          <cell r="F160">
            <v>5.19</v>
          </cell>
          <cell r="G160">
            <v>0</v>
          </cell>
        </row>
        <row r="162">
          <cell r="B162" t="str">
            <v>18.19</v>
          </cell>
        </row>
        <row r="163">
          <cell r="B163" t="str">
            <v>18.19.010</v>
          </cell>
          <cell r="C163" t="str">
            <v>Fio de cobre, têmpera mole, classe 1, isolamento de PVC - 70 C, tipo BWF, 750 V, Foreplast ou similar, S.M. - 1,5 mm², inclusive instalação em eletroduto.</v>
          </cell>
          <cell r="D163" t="str">
            <v>m</v>
          </cell>
          <cell r="F163">
            <v>0.59</v>
          </cell>
          <cell r="G163">
            <v>0</v>
          </cell>
        </row>
        <row r="164">
          <cell r="B164" t="str">
            <v>18.19.020</v>
          </cell>
          <cell r="C164" t="str">
            <v>Fio de cobre, têmpera mole, classe 1, isolamento de PVC - 70 C, tipo BWF, 750 V, Foreplast ou similar, S.M. - 2,5 mm², inclusive instalação em eletroduto.</v>
          </cell>
          <cell r="D164" t="str">
            <v>m</v>
          </cell>
          <cell r="F164">
            <v>0.85</v>
          </cell>
          <cell r="G164">
            <v>0</v>
          </cell>
        </row>
        <row r="165">
          <cell r="B165" t="str">
            <v>18.19.025</v>
          </cell>
          <cell r="C165" t="str">
            <v>Cabro de cobre, têmpera mole, encordoamento classe 2, isolamento de PVC - 70 C, tipo BWF, 750 V, Foreplast ou similar, S.M. - 2,5 mm², inclusive instalação em eletroduto.</v>
          </cell>
          <cell r="D165" t="str">
            <v>m</v>
          </cell>
          <cell r="F165">
            <v>0.9</v>
          </cell>
          <cell r="G165">
            <v>0</v>
          </cell>
        </row>
        <row r="166">
          <cell r="B166" t="str">
            <v>18.19.030</v>
          </cell>
          <cell r="C166" t="str">
            <v>Cabo de cobre, têmpera mole, encordoamento classe 2, isolamento de PVC - 70 C, tipo BWF, 750 V, Foreplast ou similar, S.M. - 4,0 mm², inclusive instalação em eletroduto.</v>
          </cell>
          <cell r="D166" t="str">
            <v>m</v>
          </cell>
          <cell r="F166">
            <v>0.94</v>
          </cell>
          <cell r="G166">
            <v>0</v>
          </cell>
        </row>
        <row r="167">
          <cell r="B167" t="str">
            <v>18.19.040</v>
          </cell>
          <cell r="C167" t="str">
            <v>Cabo de cobre, têmpera mole, encordoamento classe 2, isolamento de PVC - 70 C, tipo BWF, 750 V, Foreplast ou similar, S.M. - 6,0 mm², inclusive instalação em eletroduto.</v>
          </cell>
          <cell r="D167" t="str">
            <v>m</v>
          </cell>
          <cell r="F167">
            <v>1.1299999999999999</v>
          </cell>
          <cell r="G167">
            <v>0</v>
          </cell>
        </row>
        <row r="168">
          <cell r="B168" t="str">
            <v>18.19.041</v>
          </cell>
          <cell r="C168" t="str">
            <v>Cabo de cobre, têmpera mole, encordoamento classe 2, isolamento de PVC - 70 C, tipo BWF, 750 V, Foreplast ou similar, S.M. - 10,0 mm², inclusive instalação em eletroduto.</v>
          </cell>
          <cell r="D168" t="str">
            <v>m</v>
          </cell>
          <cell r="F168">
            <v>1.6</v>
          </cell>
          <cell r="G168">
            <v>0</v>
          </cell>
        </row>
        <row r="169">
          <cell r="B169" t="str">
            <v>18.19.042</v>
          </cell>
          <cell r="C169" t="str">
            <v>Cabo de cobre, têmpera mole, encordoamento classe 2, isolamento de PVC - 70 C, tipo BWF, 750 V, Foreplast ou similar, S.M. - 16,0 mm², inclusive instalação em eletroduto.</v>
          </cell>
          <cell r="D169" t="str">
            <v>m</v>
          </cell>
          <cell r="F169">
            <v>2.11</v>
          </cell>
          <cell r="G169">
            <v>0</v>
          </cell>
        </row>
        <row r="170">
          <cell r="B170" t="str">
            <v>18.19.043</v>
          </cell>
          <cell r="C170" t="str">
            <v>Cabo de cobre, têmpera mole, encordoamento classe 2, isolamento de PVC - 70 C, tipo BWF, 750 V, Foreplast ou similar, S.M. - 25,0 mm², inclusive instalação em eletroduto.</v>
          </cell>
          <cell r="D170" t="str">
            <v>m</v>
          </cell>
          <cell r="F170">
            <v>2.93</v>
          </cell>
          <cell r="G170">
            <v>0</v>
          </cell>
        </row>
        <row r="171">
          <cell r="B171" t="str">
            <v>18.19.046</v>
          </cell>
          <cell r="C171" t="str">
            <v>Cabo de cobre (1 condutor), têmpera mole, encordoamento classe 2, isolamento de PVC - Flame Resistant - 70 C, 0,6 / 1 Kv, cobertura de PVC-ST 1, Foremax ou similar, S.M. - 1,5 mm², inclusive instalação em eletroduto.</v>
          </cell>
          <cell r="D171" t="str">
            <v>m</v>
          </cell>
          <cell r="F171">
            <v>0.69</v>
          </cell>
          <cell r="G171">
            <v>0</v>
          </cell>
        </row>
        <row r="172">
          <cell r="B172" t="str">
            <v>18.19.047</v>
          </cell>
          <cell r="C172" t="str">
            <v>Cabo de cobre (1 condutor), têmpera mole, encordoamento classe 2, isolamento de PVC - Flame Resistant - 70 C, 0,6 / 1 Kv, cobertura de PVC-ST 1, Foremax ou similar, S.M. - 2,5 mm², inclusive instalação em eletroduto.</v>
          </cell>
          <cell r="D172" t="str">
            <v>m</v>
          </cell>
          <cell r="F172">
            <v>0.83</v>
          </cell>
          <cell r="G172">
            <v>0</v>
          </cell>
        </row>
        <row r="173">
          <cell r="B173" t="str">
            <v>18.19.048</v>
          </cell>
          <cell r="C173" t="str">
            <v>Cabo de cobre (1 condutor), têmpera mole, encordoamento classe 2, isolamento de PVC - Flame Resistant - 70 C, 0,6 / 1 Kv, cobertura de PVC-ST 1, Foremax ou similar, S.M. - 4,0 mm², inclusive instalação em eletroduto.</v>
          </cell>
          <cell r="D173" t="str">
            <v>m</v>
          </cell>
          <cell r="F173">
            <v>1.29</v>
          </cell>
          <cell r="G173">
            <v>0</v>
          </cell>
        </row>
        <row r="174">
          <cell r="B174" t="str">
            <v>18.19.049</v>
          </cell>
          <cell r="C174" t="str">
            <v>Cabo de cobre (1 condutor), têmpera mole, encordoamento classe 2, isolamento de PVC - Flame Resistant - 70 C, 0,6 / 1 Kv, cobertura de PVC-ST 1, Foremax ou similar, S.M. - 6,0 mm², inclusive instalação em eletroduto.</v>
          </cell>
          <cell r="D174" t="str">
            <v>m</v>
          </cell>
          <cell r="F174">
            <v>1.56</v>
          </cell>
          <cell r="G174">
            <v>0</v>
          </cell>
        </row>
        <row r="175">
          <cell r="B175" t="str">
            <v>18.19.050</v>
          </cell>
          <cell r="C175" t="str">
            <v>Cabo de cobre (1 condutor), têmpera mole, encordoamento classe 2, isolamento de PVC - Flame Resistant - 70 C, 0,6 / 1 Kv, cobertura de PVC-ST 1, Foremax ou similar, S.M. - 10,0 mm², inclusive instalação em eletroduto.</v>
          </cell>
          <cell r="D175" t="str">
            <v>m</v>
          </cell>
          <cell r="F175">
            <v>2.06</v>
          </cell>
          <cell r="G175">
            <v>0</v>
          </cell>
        </row>
        <row r="176">
          <cell r="B176" t="str">
            <v>18.19.060</v>
          </cell>
          <cell r="C176" t="str">
            <v>Cabo de cobre (1 condutor), têmpera mole, encordoamento classe 2, isolamento de PVC - Flame Resistant - 70 C, 0,6 / 1 Kv, cobertura de PVC-ST 1, Foremax ou similar, S.M. - 16,0 mm², inclusive instalação em eletroduto.</v>
          </cell>
          <cell r="D176" t="str">
            <v>m</v>
          </cell>
          <cell r="F176">
            <v>2.9</v>
          </cell>
          <cell r="G176">
            <v>0</v>
          </cell>
        </row>
        <row r="177">
          <cell r="B177" t="str">
            <v>18.19.065</v>
          </cell>
          <cell r="C177" t="str">
            <v>Dec., de piso cimentado.</v>
          </cell>
          <cell r="F177">
            <v>9.1</v>
          </cell>
          <cell r="G177">
            <v>0</v>
          </cell>
        </row>
        <row r="178">
          <cell r="B178" t="str">
            <v>18.19.070</v>
          </cell>
          <cell r="C178" t="str">
            <v>Cabo de cobre (1 condutor), têmpera mole, encordoamento classe 2, isolamento de PVC - Flame Resistant - 70 C, 0,6 / 1 Kv, cobertura de PVC-ST 1, Foremax ou similar, S.M. - 25,0 mm², inclusive instalação em eletroduto.</v>
          </cell>
          <cell r="D178" t="str">
            <v>m</v>
          </cell>
          <cell r="F178">
            <v>3.85</v>
          </cell>
          <cell r="G178">
            <v>0</v>
          </cell>
        </row>
        <row r="179">
          <cell r="B179" t="str">
            <v>18.19.080</v>
          </cell>
          <cell r="C179" t="str">
            <v>Cabo de cobre (1 condutor), têmpera mole, encordoamento classe 2, isolamento de PVC - Flame Resistant - 70 C, 0,6 / 1 Kv, cobertura de PVC-ST 1, Foremax ou similar, S.M. - 35,0 mm², inclusive instalação em eletroduto.</v>
          </cell>
          <cell r="D179" t="str">
            <v>m</v>
          </cell>
          <cell r="F179">
            <v>4.91</v>
          </cell>
          <cell r="G179">
            <v>0</v>
          </cell>
        </row>
        <row r="180">
          <cell r="B180" t="str">
            <v>18.19.085</v>
          </cell>
          <cell r="C180" t="str">
            <v>Cabo de Cobre  com isolamento termoplástico para ligação dos postes, com 4,0 mm² - 28 A, inclusive instalação em eletroduto.</v>
          </cell>
          <cell r="D180" t="str">
            <v>m</v>
          </cell>
          <cell r="F180">
            <v>0.8</v>
          </cell>
          <cell r="G180">
            <v>0</v>
          </cell>
        </row>
        <row r="182">
          <cell r="B182" t="str">
            <v>18.20</v>
          </cell>
        </row>
        <row r="183">
          <cell r="B183" t="str">
            <v>18.20.010</v>
          </cell>
          <cell r="C183" t="str">
            <v>Disjuntor monopolar termomagnético até 30 A, 220 V, Eletromar ou similar, inclusive instalação em quadro de distribuição.</v>
          </cell>
          <cell r="D183" t="str">
            <v>un</v>
          </cell>
          <cell r="F183">
            <v>6.01</v>
          </cell>
          <cell r="G183">
            <v>0</v>
          </cell>
        </row>
        <row r="184">
          <cell r="B184" t="str">
            <v>18.20.020</v>
          </cell>
          <cell r="C184" t="str">
            <v>Disjuntor monopolar termomagnético até 35 a 50A, 220 V, Eletromar ou similar, inclusive instalação em quadro de distribuição.</v>
          </cell>
          <cell r="D184" t="str">
            <v>un</v>
          </cell>
          <cell r="F184">
            <v>8.06</v>
          </cell>
          <cell r="G184">
            <v>0</v>
          </cell>
        </row>
        <row r="185">
          <cell r="B185" t="str">
            <v>18.20.030</v>
          </cell>
          <cell r="C185" t="str">
            <v>Disjuntor tripolar termomagnético até 50 A 380, 220 V, Eletromar ou similar, inclusive instalação em quadro de distribuição.</v>
          </cell>
          <cell r="D185" t="str">
            <v>un</v>
          </cell>
          <cell r="F185">
            <v>30.85</v>
          </cell>
          <cell r="G185">
            <v>0</v>
          </cell>
        </row>
        <row r="186">
          <cell r="B186" t="str">
            <v>18.20.040</v>
          </cell>
          <cell r="C186" t="str">
            <v>Disjuntor tripolar termomagnético até 60 a 100 A, 380 V, Eletromar ou similar, inclusive instalação em quadro de distribuição.</v>
          </cell>
          <cell r="D186" t="str">
            <v>un</v>
          </cell>
          <cell r="F186">
            <v>45.39</v>
          </cell>
          <cell r="G186">
            <v>0</v>
          </cell>
        </row>
        <row r="187">
          <cell r="B187" t="str">
            <v>18.20.050</v>
          </cell>
          <cell r="C187" t="str">
            <v>Disjuntor tripolar termomagnético até 120 a 150 A, 380 V, Eletromar ou similar, inclusive instalação em quadro de distribuição.</v>
          </cell>
          <cell r="D187" t="str">
            <v>un</v>
          </cell>
          <cell r="F187">
            <v>115.39</v>
          </cell>
          <cell r="G187">
            <v>0</v>
          </cell>
        </row>
        <row r="188">
          <cell r="B188" t="str">
            <v>18.20.055</v>
          </cell>
          <cell r="C188" t="str">
            <v>Fornecimento e colocação de disjuntor 15 A.</v>
          </cell>
          <cell r="D188" t="str">
            <v>un</v>
          </cell>
          <cell r="F188">
            <v>7.67</v>
          </cell>
        </row>
        <row r="189">
          <cell r="B189" t="str">
            <v>18.20.056</v>
          </cell>
          <cell r="C189" t="str">
            <v>Fornecimento e colocação de disjuntor 50 A.</v>
          </cell>
          <cell r="D189" t="str">
            <v>un</v>
          </cell>
          <cell r="F189">
            <v>10.27</v>
          </cell>
        </row>
        <row r="190">
          <cell r="B190" t="str">
            <v>18.20.057</v>
          </cell>
          <cell r="C190" t="str">
            <v>Fornecimento e colocação de disjuntor tripolar 150 A (quadro de medição).</v>
          </cell>
          <cell r="D190" t="str">
            <v>un</v>
          </cell>
          <cell r="F190">
            <v>149.04</v>
          </cell>
        </row>
        <row r="192">
          <cell r="B192" t="str">
            <v>18.21</v>
          </cell>
        </row>
        <row r="193">
          <cell r="B193" t="str">
            <v>18.21.010</v>
          </cell>
          <cell r="C193" t="str">
            <v xml:space="preserve">Quadro de distribuição metálico de embutir, com barramento de neutro tipo com 600, eletromar ou similar, para até 6 circuitos momopolares, com sobretampa articulada provida de visor transparente, inclusive instalação. </v>
          </cell>
          <cell r="D193" t="str">
            <v>un</v>
          </cell>
          <cell r="F193">
            <v>49.2</v>
          </cell>
          <cell r="G193">
            <v>0</v>
          </cell>
        </row>
        <row r="194">
          <cell r="B194" t="str">
            <v>18.21.020</v>
          </cell>
          <cell r="C194" t="str">
            <v xml:space="preserve">Quadro de distribuição metálico de embutir, com barramento de neutro tipo com 600, eletromar ou similar, para até 8 circuitos momopolares, com sobretampa articulada provida de visor transparente, inclusive instalação. </v>
          </cell>
          <cell r="D194" t="str">
            <v>un</v>
          </cell>
          <cell r="F194">
            <v>52.3</v>
          </cell>
          <cell r="G194">
            <v>0</v>
          </cell>
        </row>
        <row r="196">
          <cell r="B196" t="str">
            <v>18.21.150</v>
          </cell>
          <cell r="C196" t="str">
            <v xml:space="preserve">Quadro de distribuição metálico de embutir, com barramento, chave geral e placa neutro ref. QDETN-12, Cemar ou similar, para até 12 circuitos momopolares, com porta, inclusive instalação. </v>
          </cell>
          <cell r="D196" t="str">
            <v>un</v>
          </cell>
          <cell r="F196">
            <v>50.64</v>
          </cell>
          <cell r="G196">
            <v>0</v>
          </cell>
        </row>
        <row r="197">
          <cell r="B197" t="str">
            <v>18.21.030</v>
          </cell>
          <cell r="C197" t="str">
            <v xml:space="preserve">Quadro de distribuição metálico de embutir, com barramento, chave geral e placa neutro tipo PQR 15 C, eletromar ou similar, para até 15 circuitos momopolares, com porta e trinco, inclusive instalação. </v>
          </cell>
          <cell r="D197" t="str">
            <v>un</v>
          </cell>
          <cell r="F197">
            <v>163.95</v>
          </cell>
          <cell r="G197">
            <v>0</v>
          </cell>
        </row>
        <row r="198">
          <cell r="B198" t="str">
            <v>18.21.035</v>
          </cell>
          <cell r="C198" t="str">
            <v xml:space="preserve">Quadro de distribuição metálico de embutir, com barramento, chave geral e placa neutro tipo PQR 18 CA, eletromar ou similar, para até 18 circuitos momopolares, com porta e trinco, inclusive instalação. </v>
          </cell>
          <cell r="D198" t="str">
            <v>un</v>
          </cell>
          <cell r="F198">
            <v>213.95</v>
          </cell>
          <cell r="G198">
            <v>0</v>
          </cell>
        </row>
        <row r="199">
          <cell r="B199" t="str">
            <v>18.21.170</v>
          </cell>
          <cell r="C199" t="str">
            <v xml:space="preserve">Quadro de distribuição metálico de embutir, com barramento, chave geral e placa neutro ref. QDETN-32 Cemar ou similar, para 32 , circuitos momopolares, com porta e trinco, inclusive instalação. </v>
          </cell>
          <cell r="D199" t="str">
            <v>un</v>
          </cell>
          <cell r="F199">
            <v>104.28</v>
          </cell>
          <cell r="G199">
            <v>0</v>
          </cell>
        </row>
        <row r="200">
          <cell r="B200" t="str">
            <v>18.21.045</v>
          </cell>
          <cell r="C200" t="str">
            <v>Luminária tipo globo leitoso completa.</v>
          </cell>
          <cell r="D200" t="str">
            <v>un</v>
          </cell>
          <cell r="F200">
            <v>24.83</v>
          </cell>
        </row>
        <row r="201">
          <cell r="B201" t="str">
            <v>18.21.050</v>
          </cell>
          <cell r="C201" t="str">
            <v xml:space="preserve">Quadro de distribuição metálico de embutir, com barramento, chave geral e placa neutro tipo PQR 30 CA, eletromar ou similar, para 30 , circuitos momopolares, com porta e trinco, inclusive instalação. </v>
          </cell>
          <cell r="D201" t="str">
            <v>un</v>
          </cell>
          <cell r="F201">
            <v>258.60000000000002</v>
          </cell>
          <cell r="G201">
            <v>0</v>
          </cell>
        </row>
        <row r="202">
          <cell r="B202" t="str">
            <v>18.21.060</v>
          </cell>
          <cell r="C202" t="str">
            <v xml:space="preserve">Quadro de distribuição metálico de embutir, sem barramento, tipo QCSP, Gomes ou similar, para até 3 circuitos momopolares, sem porta, inclusive instalação. </v>
          </cell>
          <cell r="D202" t="str">
            <v>un</v>
          </cell>
          <cell r="F202">
            <v>16.18</v>
          </cell>
          <cell r="G202">
            <v>0</v>
          </cell>
        </row>
        <row r="203">
          <cell r="B203" t="str">
            <v>18.21.070</v>
          </cell>
          <cell r="C203" t="str">
            <v xml:space="preserve">Quadro de distribuição metálico de embutir, sem barramento, tipo QCCP, Gomes ou similar, para até 3 circuitos momopolares, com porta, inclusive instalação. </v>
          </cell>
          <cell r="D203" t="str">
            <v>un</v>
          </cell>
          <cell r="F203">
            <v>16.78</v>
          </cell>
          <cell r="G203">
            <v>0</v>
          </cell>
        </row>
        <row r="204">
          <cell r="B204" t="str">
            <v>18.21.080</v>
          </cell>
          <cell r="C204" t="str">
            <v xml:space="preserve">Quadro de distribuição metálico de embutir, sem barramento, tipo QCCP, Gomes ou similar, para até 6 circuitos momopolares, com porta, inclusive instalação. </v>
          </cell>
          <cell r="D204" t="str">
            <v>un</v>
          </cell>
          <cell r="F204">
            <v>19.13</v>
          </cell>
          <cell r="G204">
            <v>0</v>
          </cell>
        </row>
        <row r="205">
          <cell r="B205" t="str">
            <v>18.21.090</v>
          </cell>
          <cell r="C205" t="str">
            <v xml:space="preserve">Quadro de distribuição metálico de embutir, sem barramento, tipo QCCP, Gomes ou similar, para até 12 circuitos momopolares, com porta, inclusive instalação. </v>
          </cell>
          <cell r="D205" t="str">
            <v>un</v>
          </cell>
          <cell r="F205">
            <v>24.78</v>
          </cell>
          <cell r="G205">
            <v>0</v>
          </cell>
        </row>
        <row r="206">
          <cell r="B206" t="str">
            <v>18.21.100</v>
          </cell>
          <cell r="C206" t="str">
            <v xml:space="preserve">Quadro de distribuição metálico de embutir, sem barramento, tipo QCCP, Gomes ou similar, para até 18 circuitos momopolares, com porta, inclusive instalação. </v>
          </cell>
          <cell r="D206" t="str">
            <v>un</v>
          </cell>
          <cell r="F206">
            <v>44.17</v>
          </cell>
          <cell r="G206">
            <v>0</v>
          </cell>
        </row>
        <row r="208">
          <cell r="B208" t="str">
            <v>18.22</v>
          </cell>
        </row>
        <row r="209">
          <cell r="B209" t="str">
            <v>18.22.005</v>
          </cell>
          <cell r="C209" t="str">
            <v>Fornecimento e instalação de módulo de  distribuição com barramento para 300 A.</v>
          </cell>
          <cell r="D209" t="str">
            <v>un</v>
          </cell>
          <cell r="F209">
            <v>1747.73</v>
          </cell>
        </row>
        <row r="210">
          <cell r="B210" t="str">
            <v>18.22.010</v>
          </cell>
          <cell r="C210" t="str">
            <v>Ponto de luz em teto ou parede, incluindo caixa 4 x 4 pol. Tigreflex ou similar, tubulação PVC rígido e fiação, até o quadro de distribuição.</v>
          </cell>
          <cell r="D210" t="str">
            <v>pt</v>
          </cell>
          <cell r="F210">
            <v>18.059999999999999</v>
          </cell>
          <cell r="G210">
            <v>0</v>
          </cell>
        </row>
        <row r="211">
          <cell r="B211" t="str">
            <v>18.22.015</v>
          </cell>
          <cell r="C211" t="str">
            <v>Recuperação do quadro de medição existente (substação área)</v>
          </cell>
          <cell r="D211" t="str">
            <v>un</v>
          </cell>
          <cell r="F211">
            <v>251.95</v>
          </cell>
        </row>
        <row r="212">
          <cell r="B212" t="str">
            <v>18.22.016</v>
          </cell>
          <cell r="C212" t="str">
            <v>Fornecimento e colocação de cabo 50 mm² (substação ao módulo de distribuição)</v>
          </cell>
          <cell r="D212" t="str">
            <v>m</v>
          </cell>
          <cell r="F212">
            <v>9.75</v>
          </cell>
        </row>
        <row r="213">
          <cell r="B213" t="str">
            <v>18.22.020</v>
          </cell>
          <cell r="C213" t="str">
            <v>Ponto de interruptor de uma secção, Pial ou similar, inclusive tubulação PVC rígido, fiação, caixa 4 x 2 pol., Tigreflex ou similar placa e demais acessórios, até o ponto de luz.</v>
          </cell>
          <cell r="D213" t="str">
            <v>pt</v>
          </cell>
          <cell r="F213">
            <v>16.62</v>
          </cell>
          <cell r="G213">
            <v>0</v>
          </cell>
        </row>
        <row r="214">
          <cell r="B214" t="str">
            <v>18.22.030</v>
          </cell>
          <cell r="C214" t="str">
            <v>Ponto de interruptor de 2 secções, Pial ou similar, inclusive tubulação PVC rígido, fiação, caixa 4 x 2 pol., Tigreflex ou similar, placa e demais acessórios, até o ponto de luz.</v>
          </cell>
          <cell r="D214" t="str">
            <v>pt</v>
          </cell>
          <cell r="F214">
            <v>24.04</v>
          </cell>
          <cell r="G214">
            <v>0</v>
          </cell>
        </row>
        <row r="215">
          <cell r="B215" t="str">
            <v>18.22.040</v>
          </cell>
          <cell r="C215" t="str">
            <v>Ponto de interruptor de 3 secções, Pial ou similar, inclusive tubulação PVC rígido, fiação, caixa 4 x 2 pol., Tigreflex ou similar, placa e demais acessórios, até o ponto de luz.</v>
          </cell>
          <cell r="D215" t="str">
            <v>pt</v>
          </cell>
          <cell r="F215">
            <v>29.36</v>
          </cell>
          <cell r="G215">
            <v>0</v>
          </cell>
        </row>
        <row r="216">
          <cell r="B216" t="str">
            <v>18.22.050</v>
          </cell>
          <cell r="C216" t="str">
            <v>Ponto de interruptor Three-Way, Pial ou similar, inclusive tubulação PVC rígido, fiação, caixa 4 x 2 pol., Tigreflex ou similar, placa e demais acessórios, até o ponto de luz.</v>
          </cell>
          <cell r="D216" t="str">
            <v>pt</v>
          </cell>
          <cell r="F216">
            <v>47.79</v>
          </cell>
          <cell r="G216">
            <v>0</v>
          </cell>
        </row>
        <row r="217">
          <cell r="B217" t="str">
            <v>18.22.060</v>
          </cell>
          <cell r="C217" t="str">
            <v>Ponto de tomada universal (2P+1 T), Pial ou similar, inclusive tubulação PVC rígido, fiação, caixa 4 x 2 pol., Tigreflex ou similar, placa e demais acessórios, até o ponto de luz ou quadro de distribuição.</v>
          </cell>
          <cell r="D217" t="str">
            <v>pt</v>
          </cell>
          <cell r="F217">
            <v>29.94</v>
          </cell>
          <cell r="G217">
            <v>0</v>
          </cell>
        </row>
        <row r="218">
          <cell r="B218" t="str">
            <v>18.22.070</v>
          </cell>
          <cell r="C218" t="str">
            <v>Ponto de tomada universal (2P+1 T), Pial ou similar para 2000 W, inclusive tubulação PVC rígido, fiação, caixa 4 x 2 pol., Tigreflex ou similar, placa e demais acessórios, até o ponto de luz ou quadro de distribuição.</v>
          </cell>
          <cell r="D218" t="str">
            <v>pt</v>
          </cell>
          <cell r="F218">
            <v>44.67</v>
          </cell>
          <cell r="G218">
            <v>0</v>
          </cell>
        </row>
        <row r="219">
          <cell r="B219" t="str">
            <v>18.22.080</v>
          </cell>
          <cell r="C219" t="str">
            <v>Ponto de tomada para ar-condicionado com conjunto tipo Arstop ou similar, em caixa Tigreflex ou similar 4 x 4 pol., com placa, tomada tripolar para pino chato e disjuntor termomagnético de 25 A, inclusive tubulação de PVC rígido, fiação, aterramento e dem</v>
          </cell>
          <cell r="D219" t="str">
            <v>pt</v>
          </cell>
          <cell r="F219">
            <v>56.86</v>
          </cell>
          <cell r="G219">
            <v>0</v>
          </cell>
        </row>
        <row r="220">
          <cell r="B220" t="str">
            <v>18.22.085</v>
          </cell>
          <cell r="C220" t="str">
            <v xml:space="preserve">Ponto de tomada para ar-condicionado </v>
          </cell>
          <cell r="D220" t="str">
            <v>pt</v>
          </cell>
          <cell r="F220">
            <v>67.260000000000005</v>
          </cell>
        </row>
        <row r="221">
          <cell r="B221" t="str">
            <v>18.22.090</v>
          </cell>
          <cell r="C221" t="str">
            <v>Ponto de tomada para telefone, Pial ou similar, em caixa Tigreflex ou similar 4 x 2 pol., inclusive placa, tubulação de PVC rígido, fiação, caixas de passagem e demais acessórios, até a caixa de distribuição do pavimento.</v>
          </cell>
          <cell r="D221" t="str">
            <v>pt</v>
          </cell>
          <cell r="F221">
            <v>30.89</v>
          </cell>
          <cell r="G221">
            <v>0</v>
          </cell>
        </row>
        <row r="222">
          <cell r="B222" t="str">
            <v>18.22.091</v>
          </cell>
          <cell r="C222" t="str">
            <v>Instalação elétrica</v>
          </cell>
          <cell r="D222" t="str">
            <v>vb</v>
          </cell>
          <cell r="F222">
            <v>232.9</v>
          </cell>
          <cell r="G222">
            <v>0</v>
          </cell>
        </row>
        <row r="223">
          <cell r="B223" t="str">
            <v>18.22.095</v>
          </cell>
          <cell r="C223" t="str">
            <v>Ponto de tomada 220 V convencional.</v>
          </cell>
          <cell r="D223" t="str">
            <v>pt</v>
          </cell>
          <cell r="F223">
            <v>38.92</v>
          </cell>
        </row>
        <row r="224">
          <cell r="B224" t="str">
            <v>18.22.096</v>
          </cell>
          <cell r="C224" t="str">
            <v>Ramal de alimentação para ponto de telefone.</v>
          </cell>
          <cell r="D224" t="str">
            <v>vb</v>
          </cell>
          <cell r="F224">
            <v>413.4</v>
          </cell>
        </row>
        <row r="225">
          <cell r="B225" t="str">
            <v>18.22.100</v>
          </cell>
          <cell r="C225" t="str">
            <v>Ponto de campainha, inclusive caixa, cigarra, botão, espelho, tubulação PVC rígido, fiação e demais acessórios, até quadro de sinalização instalado no posto de enfermagem.</v>
          </cell>
          <cell r="D225" t="str">
            <v>pt</v>
          </cell>
          <cell r="F225">
            <v>44.69</v>
          </cell>
          <cell r="G225">
            <v>0</v>
          </cell>
        </row>
        <row r="226">
          <cell r="B226" t="str">
            <v>18.22.110</v>
          </cell>
          <cell r="C226" t="str">
            <v>Ponto para computador</v>
          </cell>
          <cell r="D226" t="str">
            <v>pt</v>
          </cell>
          <cell r="F226">
            <v>51.5</v>
          </cell>
        </row>
        <row r="228">
          <cell r="B228" t="str">
            <v>18.24</v>
          </cell>
        </row>
        <row r="229">
          <cell r="B229" t="str">
            <v>18.24.005</v>
          </cell>
          <cell r="C229" t="str">
            <v>Luminária tipo sobrepor aberta para 02 lâmpads fluorescente 40 W (calha trapezoidal) completa.</v>
          </cell>
          <cell r="D229" t="str">
            <v>un</v>
          </cell>
          <cell r="F229">
            <v>45.84</v>
          </cell>
        </row>
        <row r="230">
          <cell r="B230" t="str">
            <v>18.24.010</v>
          </cell>
          <cell r="C230" t="str">
            <v>Caixa de passagem subterrânea com dimensões internas 0,40 x 0,40 m, altura 0,60 m, sobre camada de brita com 0,10 m de espessura, pararedes em alvenaria e laje de tampa em concreto armado, inclusive escavaçào, remoção e reaterro.</v>
          </cell>
          <cell r="D230" t="str">
            <v>un</v>
          </cell>
          <cell r="F230">
            <v>19.91</v>
          </cell>
          <cell r="G230">
            <v>0</v>
          </cell>
        </row>
        <row r="231">
          <cell r="B231" t="str">
            <v>18.24.020</v>
          </cell>
          <cell r="C231" t="str">
            <v>Caixa de passagem subterrânea para entrada de rede telefônica, tipo R1 (até 35 pontos), com dimensões internas 0,60 x 0,35 m, altura 0,50 m, paredes em alvenaria, e laje de tampa em concreto armado, inclusive escavação, remoção e reaterro.</v>
          </cell>
          <cell r="D231" t="str">
            <v>un</v>
          </cell>
          <cell r="F231">
            <v>21.87</v>
          </cell>
          <cell r="G231">
            <v>0</v>
          </cell>
        </row>
        <row r="232">
          <cell r="B232" t="str">
            <v>18.24.030</v>
          </cell>
          <cell r="C232" t="str">
            <v>Caixa para ar condicionado</v>
          </cell>
          <cell r="D232" t="str">
            <v>un</v>
          </cell>
          <cell r="F232">
            <v>23.82</v>
          </cell>
        </row>
        <row r="234">
          <cell r="B234" t="str">
            <v>18.25</v>
          </cell>
        </row>
        <row r="235">
          <cell r="B235" t="str">
            <v>18.25.005</v>
          </cell>
          <cell r="C235" t="str">
            <v>Inatalação elétrica.</v>
          </cell>
          <cell r="D235" t="str">
            <v>vb</v>
          </cell>
          <cell r="F235">
            <v>91.2</v>
          </cell>
          <cell r="G235">
            <v>0</v>
          </cell>
        </row>
        <row r="236">
          <cell r="B236" t="str">
            <v>18.25.010</v>
          </cell>
          <cell r="C236" t="str">
            <v>Fornecimento e assentamento de luminária.</v>
          </cell>
          <cell r="D236" t="str">
            <v>un</v>
          </cell>
          <cell r="F236">
            <v>570</v>
          </cell>
          <cell r="G236">
            <v>0</v>
          </cell>
        </row>
        <row r="237">
          <cell r="B237" t="str">
            <v>18.25.020</v>
          </cell>
          <cell r="C237" t="str">
            <v>Luminária tipo sobrepor, aberta, para 2 lâmpadas fluorescente de 20 W, ref. TMS-500 Philips ou similar, inclusive reator alto fator de potência lâmpadas, demais acessórios e instalação.</v>
          </cell>
          <cell r="D237" t="str">
            <v>cj</v>
          </cell>
          <cell r="F237">
            <v>41.36</v>
          </cell>
          <cell r="G237">
            <v>0</v>
          </cell>
        </row>
        <row r="238">
          <cell r="B238" t="str">
            <v>18.25.030</v>
          </cell>
          <cell r="C238" t="str">
            <v>Luminária tipo sobrepor, aberta, para 1 lâmpada fluorescente de 40 W, ref. TMS-500 Philips ou similar, inclusive reator alto fator de potência lâmpadas, demais acessórios e instalação.</v>
          </cell>
          <cell r="D238" t="str">
            <v>cj</v>
          </cell>
          <cell r="F238">
            <v>35.770000000000003</v>
          </cell>
          <cell r="G238">
            <v>0</v>
          </cell>
        </row>
        <row r="239">
          <cell r="B239" t="str">
            <v>18.25.031</v>
          </cell>
          <cell r="C239" t="str">
            <v>Fechadura</v>
          </cell>
          <cell r="D239" t="str">
            <v>un</v>
          </cell>
          <cell r="F239">
            <v>39.9</v>
          </cell>
          <cell r="G239">
            <v>0</v>
          </cell>
        </row>
        <row r="240">
          <cell r="B240" t="str">
            <v>18.25.040</v>
          </cell>
          <cell r="C240" t="str">
            <v>Luminária tipo sobrepor, aberta, para 2 lâmpadas fluorescente de 32 W, ref. TMS-500 Philips ou similar, inclusive reator alto fator de potência lâmpadas, demais acessórios e instalação.</v>
          </cell>
          <cell r="D240" t="str">
            <v>cj</v>
          </cell>
          <cell r="F240">
            <v>51.13</v>
          </cell>
          <cell r="G240">
            <v>0</v>
          </cell>
        </row>
        <row r="241">
          <cell r="B241" t="str">
            <v>18.25.041</v>
          </cell>
          <cell r="C241" t="str">
            <v>Fornecimento e colocação de lâmpada fluorescente de 40 W.</v>
          </cell>
          <cell r="D241" t="str">
            <v>un</v>
          </cell>
          <cell r="F241">
            <v>5.8</v>
          </cell>
          <cell r="G241">
            <v>0</v>
          </cell>
        </row>
        <row r="242">
          <cell r="B242" t="str">
            <v>18.25.042</v>
          </cell>
          <cell r="C242" t="str">
            <v>Fornecimento e colocação de reator de 40 W.</v>
          </cell>
          <cell r="D242" t="str">
            <v>un</v>
          </cell>
          <cell r="F242">
            <v>8.5</v>
          </cell>
          <cell r="G242">
            <v>0</v>
          </cell>
        </row>
        <row r="243">
          <cell r="B243" t="str">
            <v>18.25.043</v>
          </cell>
          <cell r="C243" t="str">
            <v>Fornecimento e colocação de térmico com base.</v>
          </cell>
          <cell r="D243" t="str">
            <v>un</v>
          </cell>
          <cell r="F243">
            <v>1</v>
          </cell>
          <cell r="G243">
            <v>0</v>
          </cell>
        </row>
        <row r="244">
          <cell r="B244" t="str">
            <v>18.25.050</v>
          </cell>
          <cell r="C244" t="str">
            <v>Luminária tipo sobrepor, aberta, para 1 lâmpada fluorescente de 20 W, ref. 211-R A. B. Leão ou similar, inclusive reator alto fator de potência lâmpada, demais acessórios e instalação.</v>
          </cell>
          <cell r="D244" t="str">
            <v>cj</v>
          </cell>
          <cell r="F244">
            <v>22.57</v>
          </cell>
          <cell r="G244">
            <v>0</v>
          </cell>
        </row>
        <row r="245">
          <cell r="B245" t="str">
            <v>18.25.060</v>
          </cell>
          <cell r="C245" t="str">
            <v>Luminária tipo sobrepor, aberta, para 2 lâmpadas fluorescente de 20 W, ref. 211-R A. B. Leão ou similar, inclusive reator alto fator de potência lâmpada, demais acessórios e instalação.</v>
          </cell>
          <cell r="D245" t="str">
            <v>cj</v>
          </cell>
          <cell r="F245">
            <v>33.26</v>
          </cell>
          <cell r="G245">
            <v>0</v>
          </cell>
        </row>
        <row r="246">
          <cell r="B246" t="str">
            <v>18.25.070</v>
          </cell>
          <cell r="C246" t="str">
            <v>Luminária tipo sobrepor, aberta, para 1 lâmpada fluorescente de 40 W, ref. 211-R A. B. Leão ou similar, inclusive reator alto fator de potência lâmpada, demais acessórios e instalação.</v>
          </cell>
          <cell r="D246" t="str">
            <v>cj</v>
          </cell>
          <cell r="F246">
            <v>23.67</v>
          </cell>
          <cell r="G246">
            <v>0</v>
          </cell>
        </row>
        <row r="247">
          <cell r="B247" t="str">
            <v>18.25.071</v>
          </cell>
          <cell r="C247" t="str">
            <v>Fornecimento e colocação de lâmpada vapor de mercúrio 250 W.</v>
          </cell>
          <cell r="D247" t="str">
            <v>un</v>
          </cell>
          <cell r="F247">
            <v>16.54</v>
          </cell>
        </row>
        <row r="248">
          <cell r="B248" t="str">
            <v>18.25.080</v>
          </cell>
          <cell r="C248" t="str">
            <v>Luminária tipo sobrepor, aberta, para 2 lâmpadas fluorescente de 40 W, ref. 211-R A. B. Leão ou similar, inclusive reator alto fator de potência lâmpada, demais acessórios e instalação.</v>
          </cell>
          <cell r="D248" t="str">
            <v>cj</v>
          </cell>
          <cell r="F248">
            <v>35.26</v>
          </cell>
          <cell r="G248">
            <v>0</v>
          </cell>
        </row>
        <row r="249">
          <cell r="B249" t="str">
            <v>18.25.082</v>
          </cell>
          <cell r="C249" t="str">
            <v>Conjunto de reator 220 v / 60 HI - 2.000 W</v>
          </cell>
          <cell r="D249" t="str">
            <v>un</v>
          </cell>
        </row>
        <row r="250">
          <cell r="B250" t="str">
            <v>18.25.090</v>
          </cell>
          <cell r="C250" t="str">
            <v>Luminária tipo Drops em globo de vidro leitoso, ref. 515 A.B Leão, ou similar, completa, inclusive lâmpada e instalação.</v>
          </cell>
          <cell r="D250" t="str">
            <v>cj</v>
          </cell>
          <cell r="F250">
            <v>21.26</v>
          </cell>
          <cell r="G250">
            <v>0</v>
          </cell>
        </row>
        <row r="251">
          <cell r="B251" t="str">
            <v>18.25.095</v>
          </cell>
          <cell r="C251" t="str">
            <v>Lâmpada incandescende de 100 W</v>
          </cell>
          <cell r="D251" t="str">
            <v>un</v>
          </cell>
          <cell r="F251">
            <v>1.37</v>
          </cell>
          <cell r="G251">
            <v>0</v>
          </cell>
        </row>
        <row r="252">
          <cell r="B252" t="str">
            <v>18.25.100</v>
          </cell>
          <cell r="C252" t="str">
            <v>Luminária tipo Bedd (Prato), ref. 805 A.B. Leão ou similar, com pendente e suporte, inclusive lâmpada e instalação.</v>
          </cell>
          <cell r="D252" t="str">
            <v>cj</v>
          </cell>
          <cell r="F252">
            <v>30.6</v>
          </cell>
          <cell r="G252">
            <v>0</v>
          </cell>
        </row>
        <row r="253">
          <cell r="B253" t="str">
            <v>18.25.110</v>
          </cell>
          <cell r="C253" t="str">
            <v>Luminária tipo arandela, ref. 403 A.B.Leão ou similar, completa, inclusive lâmpada e instalação.</v>
          </cell>
          <cell r="D253" t="str">
            <v>cj</v>
          </cell>
          <cell r="F253">
            <v>23.41</v>
          </cell>
          <cell r="G253">
            <v>0</v>
          </cell>
        </row>
        <row r="254">
          <cell r="B254" t="str">
            <v>18.25.111</v>
          </cell>
          <cell r="C254" t="str">
            <v>Lâmpada fluorescente universal de 20 W, Phillips ou Osram, inclusive instalação.</v>
          </cell>
          <cell r="D254" t="str">
            <v>un</v>
          </cell>
          <cell r="F254">
            <v>5.5</v>
          </cell>
          <cell r="G254">
            <v>0</v>
          </cell>
        </row>
        <row r="255">
          <cell r="B255" t="str">
            <v>18.25.115</v>
          </cell>
          <cell r="C255" t="str">
            <v>Lâmpada de 40 W.</v>
          </cell>
          <cell r="D255" t="str">
            <v>un</v>
          </cell>
          <cell r="F255">
            <v>5.51</v>
          </cell>
          <cell r="G255">
            <v>0</v>
          </cell>
        </row>
        <row r="256">
          <cell r="B256" t="str">
            <v>18.25.116</v>
          </cell>
          <cell r="C256" t="str">
            <v>Reator</v>
          </cell>
          <cell r="D256" t="str">
            <v>un</v>
          </cell>
          <cell r="F256">
            <v>8.07</v>
          </cell>
          <cell r="G256">
            <v>0</v>
          </cell>
        </row>
        <row r="257">
          <cell r="B257" t="str">
            <v>18.25.117</v>
          </cell>
          <cell r="C257" t="str">
            <v>Reator com lâmpada a vapor de mercúrio.</v>
          </cell>
          <cell r="D257" t="str">
            <v>un</v>
          </cell>
          <cell r="F257">
            <v>54.54</v>
          </cell>
          <cell r="G257">
            <v>0</v>
          </cell>
        </row>
        <row r="258">
          <cell r="B258" t="str">
            <v>18.25.118</v>
          </cell>
          <cell r="C258" t="str">
            <v>Reator para lâmpada fluorescente de 40 W, Phillips ou Osram, inclusive instalação.</v>
          </cell>
          <cell r="D258" t="str">
            <v>un</v>
          </cell>
          <cell r="G258">
            <v>0</v>
          </cell>
        </row>
        <row r="259">
          <cell r="B259" t="str">
            <v>18.25.117</v>
          </cell>
          <cell r="C259" t="str">
            <v>Reator exter.408/E AB Leào ou similar, completo com lâmpada a vapor de mercúrio de 250 m, reator de potência instalações e acessórios correspondentes</v>
          </cell>
          <cell r="D259" t="str">
            <v>un</v>
          </cell>
          <cell r="F259">
            <v>62.18</v>
          </cell>
        </row>
        <row r="260">
          <cell r="B260" t="str">
            <v>18.25.119</v>
          </cell>
          <cell r="C260" t="str">
            <v>Luminária tipo tartaruga.</v>
          </cell>
          <cell r="D260" t="str">
            <v>cj</v>
          </cell>
        </row>
        <row r="261">
          <cell r="B261" t="str">
            <v>18.25.120</v>
          </cell>
          <cell r="C261" t="str">
            <v>Luminária de jardim.</v>
          </cell>
          <cell r="D261" t="str">
            <v>cj</v>
          </cell>
          <cell r="F261">
            <v>75</v>
          </cell>
        </row>
        <row r="262">
          <cell r="B262" t="str">
            <v>18.25.130</v>
          </cell>
          <cell r="C262" t="str">
            <v>Luminária tipo Stop, ref. 401 - P A.B. Leão ou similar, completa, inclusive lâmpada e instalção.</v>
          </cell>
          <cell r="D262" t="str">
            <v>cj</v>
          </cell>
          <cell r="F262">
            <v>11.54</v>
          </cell>
          <cell r="G262">
            <v>0</v>
          </cell>
        </row>
        <row r="263">
          <cell r="B263" t="str">
            <v>18.25.140</v>
          </cell>
          <cell r="C263" t="str">
            <v xml:space="preserve">Refletor externo ref. 408 / E A.B. Leão ou similar, completo,  inclusive lâmpada e instalação. </v>
          </cell>
          <cell r="D263" t="str">
            <v>cj</v>
          </cell>
          <cell r="F263">
            <v>30.6</v>
          </cell>
          <cell r="G263">
            <v>0</v>
          </cell>
        </row>
        <row r="264">
          <cell r="B264" t="str">
            <v>18.25.145</v>
          </cell>
          <cell r="C264" t="str">
            <v>Fornecimento e colocação de refletor externo DN 30, inclusive ponto de luz.</v>
          </cell>
          <cell r="D264" t="str">
            <v>cj</v>
          </cell>
          <cell r="F264">
            <v>96.24</v>
          </cell>
        </row>
        <row r="265">
          <cell r="B265" t="str">
            <v>18.25.170</v>
          </cell>
          <cell r="C265" t="str">
            <v>Luminária para lâmpada a vapor de mercúrio de 125 W, ref. ABL 50 / F A.B. Leão ou similar, completa, inclusive branco, lâmpada, reator alto de potência e instalação.</v>
          </cell>
          <cell r="D265" t="str">
            <v>cj</v>
          </cell>
          <cell r="F265">
            <v>109.45</v>
          </cell>
          <cell r="G265">
            <v>0</v>
          </cell>
        </row>
        <row r="266">
          <cell r="B266" t="str">
            <v>18.25.180</v>
          </cell>
          <cell r="C266" t="str">
            <v>Luminária para lâmpada a vapor de mercúrio de 250 W, ref. ABL 50 / F A.B. Leão ou similar, completa, inclusive braço, lâmpada, reator alto fator de potência e instalação.</v>
          </cell>
          <cell r="D266" t="str">
            <v>cj</v>
          </cell>
          <cell r="F266">
            <v>202.97</v>
          </cell>
          <cell r="G266">
            <v>0</v>
          </cell>
        </row>
        <row r="267">
          <cell r="B267" t="str">
            <v>18.25.183</v>
          </cell>
          <cell r="C267" t="str">
            <v>Galpão industrial simples</v>
          </cell>
          <cell r="D267" t="str">
            <v>vb</v>
          </cell>
          <cell r="F267">
            <v>1219.8</v>
          </cell>
          <cell r="G267">
            <v>0</v>
          </cell>
        </row>
        <row r="268">
          <cell r="B268" t="str">
            <v>18.25.184</v>
          </cell>
          <cell r="C268" t="str">
            <v>Escultura</v>
          </cell>
          <cell r="D268" t="str">
            <v>vb</v>
          </cell>
          <cell r="F268">
            <v>2089.9899999999998</v>
          </cell>
          <cell r="G268">
            <v>0</v>
          </cell>
        </row>
        <row r="269">
          <cell r="B269" t="str">
            <v>18.25.185</v>
          </cell>
          <cell r="C269" t="str">
            <v>Idenização de barraca de tábua.</v>
          </cell>
          <cell r="D269" t="str">
            <v>vb</v>
          </cell>
          <cell r="F269">
            <v>894.9</v>
          </cell>
          <cell r="G269">
            <v>0</v>
          </cell>
        </row>
        <row r="270">
          <cell r="B270" t="str">
            <v>18.25.186</v>
          </cell>
          <cell r="C270" t="str">
            <v xml:space="preserve">Idenização de barraca </v>
          </cell>
          <cell r="D270" t="str">
            <v>vb</v>
          </cell>
          <cell r="F270">
            <v>1281.3599999999999</v>
          </cell>
          <cell r="G270">
            <v>0</v>
          </cell>
        </row>
        <row r="271">
          <cell r="B271" t="str">
            <v>18.25.187</v>
          </cell>
          <cell r="C271" t="str">
            <v>Desapropriação de terreno e edificações.</v>
          </cell>
          <cell r="D271" t="str">
            <v>vb</v>
          </cell>
          <cell r="F271">
            <v>3251755</v>
          </cell>
          <cell r="G271">
            <v>0</v>
          </cell>
        </row>
        <row r="272">
          <cell r="B272" t="str">
            <v>18.25.188</v>
          </cell>
          <cell r="C272" t="str">
            <v>Grelha de ferro</v>
          </cell>
          <cell r="D272" t="str">
            <v>vb</v>
          </cell>
          <cell r="F272">
            <v>1432.27</v>
          </cell>
          <cell r="G272">
            <v>0</v>
          </cell>
        </row>
        <row r="273">
          <cell r="B273" t="str">
            <v>18.25.190</v>
          </cell>
          <cell r="C273" t="str">
            <v>Luminária para lâmpada a vapor de mercúrio de 125 W, ref. ABL 50 / A.B. Leão ou similar, completa, inclusive braço, lâmpada, reator alto fator de potência e instalação.</v>
          </cell>
          <cell r="D273" t="str">
            <v>cj</v>
          </cell>
          <cell r="F273">
            <v>99.95</v>
          </cell>
          <cell r="G273">
            <v>0</v>
          </cell>
        </row>
        <row r="274">
          <cell r="B274" t="str">
            <v>18.25.200</v>
          </cell>
          <cell r="C274" t="str">
            <v>Luminária para lâmpada a vapor de mercúrio de 250 W, ref. ABL 50 / A.B. Leão ou similar, completa, inclusive braço, lâmpada, reator alto fator de potência e instalação.</v>
          </cell>
          <cell r="D274" t="str">
            <v>cj</v>
          </cell>
          <cell r="F274">
            <v>113.35</v>
          </cell>
          <cell r="G274">
            <v>0</v>
          </cell>
        </row>
        <row r="275">
          <cell r="B275" t="str">
            <v>18.25.210</v>
          </cell>
          <cell r="C275" t="str">
            <v>Luminária para lâmpada a vapor de mercúrio de 400 W, ref. ABL 50 / 400 A.B. Leão ou similar, completa, inclusive braço, lâmpada, reator alto fator de potência e instalação.</v>
          </cell>
          <cell r="D275" t="str">
            <v>un</v>
          </cell>
          <cell r="F275">
            <v>176.95</v>
          </cell>
          <cell r="G275">
            <v>0</v>
          </cell>
        </row>
        <row r="276">
          <cell r="B276" t="str">
            <v>18.25.211</v>
          </cell>
          <cell r="C276" t="str">
            <v>Projetor com uma lâmpada de vapor metálico de 2.000 W</v>
          </cell>
          <cell r="D276" t="str">
            <v>un</v>
          </cell>
        </row>
        <row r="278">
          <cell r="B278" t="str">
            <v>18.26</v>
          </cell>
        </row>
        <row r="279">
          <cell r="B279" t="str">
            <v>18.26.010</v>
          </cell>
          <cell r="C279" t="str">
            <v>Assentamento de haste de aterramento de 5/8" x 2,40 m Copperweld ou similar, com conector paralelo e parafusos (inclusive o fornecimento do material).</v>
          </cell>
          <cell r="D279" t="str">
            <v>un</v>
          </cell>
          <cell r="F279">
            <v>19.190000000000001</v>
          </cell>
          <cell r="G279">
            <v>0</v>
          </cell>
        </row>
        <row r="280">
          <cell r="B280" t="str">
            <v>18.26.020</v>
          </cell>
          <cell r="C280" t="str">
            <v xml:space="preserve">Assentamento de bengala de PVC rígido de 3/4 pol., marca Tigre ou similar, inclusive rasgo em alvenaria e fornecimento do material. </v>
          </cell>
          <cell r="D280" t="str">
            <v>un</v>
          </cell>
          <cell r="F280">
            <v>10.37</v>
          </cell>
          <cell r="G280">
            <v>0</v>
          </cell>
        </row>
        <row r="281">
          <cell r="B281" t="str">
            <v>18.26.025</v>
          </cell>
          <cell r="C281" t="str">
            <v>Assentamento de bengala 1".</v>
          </cell>
          <cell r="D281" t="str">
            <v>un</v>
          </cell>
          <cell r="F281">
            <v>8.4600000000000009</v>
          </cell>
          <cell r="G281">
            <v>0</v>
          </cell>
        </row>
        <row r="282">
          <cell r="B282" t="str">
            <v>18.26.030</v>
          </cell>
          <cell r="C282" t="str">
            <v>Assentamento de chave de boia automática, 15 A, superior ou inferior marca lenz ou similar (inclusive o fornecimento do material).</v>
          </cell>
          <cell r="D282" t="str">
            <v>un</v>
          </cell>
          <cell r="F282">
            <v>16.21</v>
          </cell>
          <cell r="G282">
            <v>0</v>
          </cell>
        </row>
        <row r="283">
          <cell r="B283" t="str">
            <v>18.26.040</v>
          </cell>
          <cell r="C283" t="str">
            <v>Assentamento de chave reversora blindada 30 A, 500 V, Eletromar ou similar (inclusive o fornecimento do material).</v>
          </cell>
          <cell r="D283" t="str">
            <v>un</v>
          </cell>
          <cell r="F283">
            <v>53.26</v>
          </cell>
          <cell r="G283">
            <v>0</v>
          </cell>
        </row>
        <row r="284">
          <cell r="B284" t="str">
            <v>18.26.045</v>
          </cell>
          <cell r="C284" t="str">
            <v>Assentamento de chave reversora blindada 30 A, 250 V, Eletromar ou similar (inclusive o fornecimento do material).</v>
          </cell>
          <cell r="D284" t="str">
            <v>un</v>
          </cell>
          <cell r="F284">
            <v>49.58</v>
          </cell>
          <cell r="G284">
            <v>0</v>
          </cell>
        </row>
        <row r="285">
          <cell r="B285" t="str">
            <v>18.26.050</v>
          </cell>
          <cell r="C285" t="str">
            <v>Assentamento de chave magnético guarda-motor até 7,5 cv, Eletromar ou similar (inclusive fornecimento do material)</v>
          </cell>
          <cell r="D285" t="str">
            <v>un</v>
          </cell>
          <cell r="F285">
            <v>140.63</v>
          </cell>
          <cell r="G285">
            <v>0</v>
          </cell>
        </row>
        <row r="286">
          <cell r="B286" t="str">
            <v>18.26.060</v>
          </cell>
          <cell r="C286" t="str">
            <v>Assentamento de chave magnética de 2 x 30 A para comando de iluminação pública, acionada para rele foto-elétrico NA, 220 V, 60 HZ, tipo lux control modelo CIP - F / 70, (inclusive fornecimento do material).</v>
          </cell>
          <cell r="D286" t="str">
            <v>un</v>
          </cell>
          <cell r="F286">
            <v>198.6</v>
          </cell>
          <cell r="G286">
            <v>0</v>
          </cell>
        </row>
        <row r="287">
          <cell r="B287" t="str">
            <v>18.26.065</v>
          </cell>
          <cell r="C287" t="str">
            <v>Fornecimento e colocação de braçadeiras para fixação dos eletrodutos.</v>
          </cell>
          <cell r="D287" t="str">
            <v>un</v>
          </cell>
          <cell r="F287">
            <v>1.43</v>
          </cell>
        </row>
        <row r="288">
          <cell r="B288" t="str">
            <v>18.26.070</v>
          </cell>
          <cell r="C288" t="str">
            <v>Lixeira.</v>
          </cell>
          <cell r="D288" t="str">
            <v>un</v>
          </cell>
          <cell r="F288">
            <v>12.88</v>
          </cell>
        </row>
        <row r="289">
          <cell r="B289" t="str">
            <v>18.26.071</v>
          </cell>
          <cell r="C289" t="str">
            <v>Confecção de lixeira em fibra Gless</v>
          </cell>
          <cell r="D289" t="str">
            <v>un</v>
          </cell>
          <cell r="F289">
            <v>76.87</v>
          </cell>
        </row>
        <row r="290">
          <cell r="B290" t="str">
            <v>18.26.072</v>
          </cell>
          <cell r="C290" t="str">
            <v>Colocação de calha em PVC para proteção de instalação elétrica aparente.</v>
          </cell>
          <cell r="D290" t="str">
            <v>m</v>
          </cell>
          <cell r="F290">
            <v>1.29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VExtensoFree"/>
    </sheetNames>
    <definedNames>
      <definedName name="VExtensoFree"/>
    </definedNames>
    <sheetDataSet>
      <sheetData sheetId="0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ADM. LOCAL - NAO DESONERADO)"/>
      <sheetName val="ADM. LOCAL - DESONERADO"/>
      <sheetName val="GERAL - ORIGINAL"/>
      <sheetName val="__MEMORIA DE CALCULO__"/>
      <sheetName val="(GERAL - SINAPI COM DESON)"/>
      <sheetName val="ORÇAMENTO COM DESON"/>
      <sheetName val="COMPOSICOES - SINAPI COM DESON"/>
      <sheetName val="COMP_BDI_EDIF_SECID COM DESON"/>
      <sheetName val="BDI EDIFIC SECID COM DESON"/>
      <sheetName val="COMP_ENCARGOS_SOCIAIS_COM_DESON"/>
      <sheetName val="_RESUMO COMPARATIVO_"/>
      <sheetName val="COTACOES"/>
      <sheetName val="(GERAL - SINAPI SEM DESON)"/>
      <sheetName val="ORÇAMENTO SEM DESON"/>
      <sheetName val="COMPOSICOES - SINAPI SEM DESON"/>
      <sheetName val="RESUMO_SEM_DESON"/>
      <sheetName val="CRONOGRAMA_SEM_DESON"/>
      <sheetName val="COMP_BDI_EDIF_SECID SEM DESON"/>
      <sheetName val="BDI EDIFIC SECID SEM DESON"/>
      <sheetName val="COMP_ENCARGOS_SOCIAIS_SEM_DESON"/>
      <sheetName val="_QCI_"/>
    </sheetNames>
    <sheetDataSet>
      <sheetData sheetId="0"/>
      <sheetData sheetId="1"/>
      <sheetData sheetId="2"/>
      <sheetData sheetId="3"/>
      <sheetData sheetId="4">
        <row r="6">
          <cell r="B6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RIA SERRA"/>
      <sheetName val="(PROPOSTAS REFORMAS SISMOB)"/>
      <sheetName val="MAPA DE COTACOES"/>
      <sheetName val="COMPOSICOES - SEM DESONERACAO"/>
      <sheetName val="COMPOSICOES COM DESON"/>
      <sheetName val="--PLANILHA GLOBAL--"/>
      <sheetName val="ORÇAMENTO COM DESON"/>
      <sheetName val="CRONOGRAMA SERRA"/>
      <sheetName val="COMP_BDI_EDIFICACOES_26,53%_COM"/>
      <sheetName val="COMPARATIVO CARAUBAS"/>
      <sheetName val="_QCI_"/>
      <sheetName val="COMP_BDI_EDIFICACOES_20,50%_SEM"/>
    </sheetNames>
    <sheetDataSet>
      <sheetData sheetId="0"/>
      <sheetData sheetId="1"/>
      <sheetData sheetId="2"/>
      <sheetData sheetId="3"/>
      <sheetData sheetId="4"/>
      <sheetData sheetId="5">
        <row r="6">
          <cell r="B6" t="str">
            <v>OBRA: REFORMA DO POSTO DE SAÚDE DA FAMÍLIA DE SERRA DA CAPOEIRA - PSF SERRA DA CAPOEIRA</v>
          </cell>
        </row>
        <row r="7">
          <cell r="B7" t="str">
            <v>LOCALIZAÇÃO: VILA SERRA DE CAPOEIRA - ZONA RURAL - MUNICÍPIO DE OROBÓ / PE</v>
          </cell>
        </row>
        <row r="9">
          <cell r="B9" t="str">
            <v>DATA: JULHO/2017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M"/>
      <sheetName val="ListaS"/>
      <sheetName val="CRITÉRIOS"/>
      <sheetName val="SER"/>
      <sheetName val="MAT"/>
      <sheetName val="LIGAÇÕES DOMICILIARES (MAT)"/>
      <sheetName val="LIGAÇÕES DOMICILIARES (SER)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K13">
            <v>1.3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"/>
      <sheetName val="Mat"/>
      <sheetName val="Resumo"/>
      <sheetName val="CRONOGRAMA"/>
      <sheetName val="QCI"/>
    </sheetNames>
    <sheetDataSet>
      <sheetData sheetId="0" refreshError="1">
        <row r="9">
          <cell r="E9">
            <v>1</v>
          </cell>
        </row>
        <row r="10">
          <cell r="I10">
            <v>1.07853764</v>
          </cell>
        </row>
        <row r="11">
          <cell r="I11">
            <v>1.2373000000000001</v>
          </cell>
        </row>
      </sheetData>
      <sheetData sheetId="1" refreshError="1">
        <row r="9">
          <cell r="J9">
            <v>1.07853764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ço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despesas"/>
      <sheetName val="equipe"/>
      <sheetName val="Serv.Geo"/>
      <sheetName val="Serv.graf."/>
      <sheetName val="Serv.top"/>
    </sheetNames>
    <sheetDataSet>
      <sheetData sheetId="0">
        <row r="2">
          <cell r="D2">
            <v>1.06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GERAL"/>
      <sheetName val="RESUMO CERB"/>
      <sheetName val="SERVIÇOS "/>
      <sheetName val="MATERIAIS"/>
      <sheetName val="RESUMO"/>
      <sheetName val="CRONOGRAMA"/>
      <sheetName val="QCI"/>
    </sheetNames>
    <sheetDataSet>
      <sheetData sheetId="0"/>
      <sheetData sheetId="1"/>
      <sheetData sheetId="2">
        <row r="10">
          <cell r="G10">
            <v>1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"/>
      <sheetName val="Materiais"/>
      <sheetName val="Resumo"/>
      <sheetName val="Cronograma"/>
    </sheetNames>
    <sheetDataSet>
      <sheetData sheetId="0" refreshError="1">
        <row r="5">
          <cell r="H5">
            <v>1.2694000000000001</v>
          </cell>
        </row>
        <row r="7">
          <cell r="E7">
            <v>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FONTE"/>
      <sheetName val="teat-mus"/>
      <sheetName val="arte"/>
      <sheetName val="Lanchonete"/>
      <sheetName val="Loja 1"/>
      <sheetName val="Loja 2"/>
      <sheetName val="terraço de ativ."/>
      <sheetName val="se-ilum ext"/>
    </sheetNames>
    <sheetDataSet>
      <sheetData sheetId="0" refreshError="1">
        <row r="1">
          <cell r="B1" t="str">
            <v>18.01</v>
          </cell>
        </row>
        <row r="2">
          <cell r="B2" t="str">
            <v>18.01.005</v>
          </cell>
          <cell r="C2" t="str">
            <v>Fio de cobre nu, tempera meio-duro, classe 1A S.M. - 10 mm², inclusive assentamento.</v>
          </cell>
          <cell r="D2" t="str">
            <v>m</v>
          </cell>
          <cell r="F2">
            <v>1.84</v>
          </cell>
          <cell r="G2">
            <v>0</v>
          </cell>
        </row>
        <row r="3">
          <cell r="B3" t="str">
            <v>18.01.010</v>
          </cell>
          <cell r="C3" t="str">
            <v>Fio de cobre, tempera meio-duro, classe 1, com cobertura de PVC, tipo WPP, S.M. - 4 mm², inclusive assentamento.</v>
          </cell>
          <cell r="D3" t="str">
            <v>m</v>
          </cell>
          <cell r="F3">
            <v>0.97</v>
          </cell>
          <cell r="G3">
            <v>0</v>
          </cell>
        </row>
        <row r="4">
          <cell r="B4" t="str">
            <v>18.01.015</v>
          </cell>
          <cell r="C4" t="str">
            <v>Desativação da rede elétrica existente.</v>
          </cell>
          <cell r="D4" t="str">
            <v>vb</v>
          </cell>
          <cell r="F4">
            <v>283.14</v>
          </cell>
        </row>
        <row r="5">
          <cell r="B5" t="str">
            <v>18.01.016</v>
          </cell>
          <cell r="C5" t="str">
            <v>Revisão do circuito elétrico que alimenta as luminárias para lâmpadas vapor mercúrio (aproveitamento de 90 % da fiação existente).</v>
          </cell>
          <cell r="D5" t="str">
            <v>vb</v>
          </cell>
          <cell r="F5">
            <v>613.08000000000004</v>
          </cell>
        </row>
        <row r="6">
          <cell r="B6" t="str">
            <v>18.01.020</v>
          </cell>
          <cell r="C6" t="str">
            <v>Fio de cobre, tempera meio-duro, classe 1, com cobertura de PVC, tipo WPP, S.M. - 6 mm², inclusive assentamento.</v>
          </cell>
          <cell r="D6" t="str">
            <v>m</v>
          </cell>
          <cell r="F6">
            <v>1.1599999999999999</v>
          </cell>
          <cell r="G6">
            <v>0</v>
          </cell>
        </row>
        <row r="7">
          <cell r="B7" t="str">
            <v>18.01.025</v>
          </cell>
          <cell r="C7" t="str">
            <v>Fio de cobre, tempera meio-duro, classe 1, com cobertura de PVC, tipo WPP, S.M. - 10 mm², inclusive assentamento.</v>
          </cell>
          <cell r="D7" t="str">
            <v>m</v>
          </cell>
          <cell r="F7">
            <v>1.62</v>
          </cell>
          <cell r="G7">
            <v>0</v>
          </cell>
        </row>
        <row r="8">
          <cell r="B8" t="str">
            <v>18.01.030</v>
          </cell>
          <cell r="C8" t="str">
            <v>Cabo de cobre, tempera meio-duro, encordoamento classe 2, com cobertura de PVC, tipo WPP, S.M. - 10 mm², inclusive assentamento.</v>
          </cell>
          <cell r="D8" t="str">
            <v>m</v>
          </cell>
          <cell r="F8">
            <v>1.64</v>
          </cell>
          <cell r="G8">
            <v>0</v>
          </cell>
        </row>
        <row r="9">
          <cell r="B9" t="str">
            <v>18.01.040</v>
          </cell>
          <cell r="C9" t="str">
            <v>Cabo de cobre, tempera meio-duro, encordoamento classe 2, com cobertura de PVC, tipo WPP, S.M. - 16 mm², inclusive assentamento.</v>
          </cell>
          <cell r="D9" t="str">
            <v>m</v>
          </cell>
          <cell r="F9">
            <v>2.44</v>
          </cell>
          <cell r="G9">
            <v>0</v>
          </cell>
        </row>
        <row r="10">
          <cell r="B10" t="str">
            <v>18.01.050</v>
          </cell>
          <cell r="C10" t="str">
            <v>Cabo de cobre, tempera meio-duro, encordoamento classe 2, com cobertura de PVC, tipo WPP, S.M. - 25 mm², inclusive assentamento.</v>
          </cell>
          <cell r="D10" t="str">
            <v>m</v>
          </cell>
          <cell r="F10">
            <v>3.24</v>
          </cell>
          <cell r="G10">
            <v>0</v>
          </cell>
        </row>
        <row r="11">
          <cell r="B11" t="str">
            <v>18.01.060</v>
          </cell>
          <cell r="C11" t="str">
            <v xml:space="preserve">Fornecimento e instalação de cabo de cobre nutrancado e asete fios, de tempera mole, bitola de 16 mm2. </v>
          </cell>
          <cell r="D11" t="str">
            <v>m</v>
          </cell>
          <cell r="F11">
            <v>3.4</v>
          </cell>
          <cell r="G11">
            <v>0</v>
          </cell>
        </row>
        <row r="13">
          <cell r="B13" t="str">
            <v>18.02</v>
          </cell>
        </row>
        <row r="14">
          <cell r="B14" t="str">
            <v>18.02.005</v>
          </cell>
          <cell r="C14" t="str">
            <v>Colocação de poste de ferro</v>
          </cell>
          <cell r="D14" t="str">
            <v>m</v>
          </cell>
          <cell r="F14">
            <v>6.51</v>
          </cell>
          <cell r="G14">
            <v>0</v>
          </cell>
        </row>
        <row r="15">
          <cell r="B15" t="str">
            <v>18.02.010</v>
          </cell>
          <cell r="C15" t="str">
            <v>Retirada de postes de concreto secção duplo T200 / 8 com engastamento direto no solo de 1,40 m (Poste 184-570, 18570 e mais dois sem identificação)</v>
          </cell>
          <cell r="D15" t="str">
            <v>un</v>
          </cell>
          <cell r="F15">
            <v>51.97</v>
          </cell>
          <cell r="G15">
            <v>0</v>
          </cell>
        </row>
        <row r="16">
          <cell r="B16" t="str">
            <v>18.02.020</v>
          </cell>
          <cell r="C16" t="str">
            <v>Poste de concreto secção duplo T, 100/8, com engastamento direto no solo de 1,40 m, inclusive colocação.</v>
          </cell>
          <cell r="D16" t="str">
            <v>un</v>
          </cell>
          <cell r="F16">
            <v>141.27000000000001</v>
          </cell>
          <cell r="G16">
            <v>0</v>
          </cell>
        </row>
        <row r="17">
          <cell r="B17" t="str">
            <v>18.02.025</v>
          </cell>
          <cell r="C17" t="str">
            <v>Fornecimento e instalação de poste ornamental com h=4,0 m, sendo 1,0 m de enterrado, com 03 luminárias, vidro transparente modelo MLD 304 / B, bem como pintura á óleo, duas demãos, cor preta, conforme projeto.</v>
          </cell>
          <cell r="D17" t="str">
            <v>un</v>
          </cell>
          <cell r="F17">
            <v>239.88</v>
          </cell>
          <cell r="G17">
            <v>0</v>
          </cell>
        </row>
        <row r="18">
          <cell r="B18" t="str">
            <v>18.02.026</v>
          </cell>
          <cell r="C18" t="str">
            <v>Deslocamento de poste.</v>
          </cell>
          <cell r="D18" t="str">
            <v>un</v>
          </cell>
          <cell r="F18">
            <v>67.33</v>
          </cell>
          <cell r="G18">
            <v>0</v>
          </cell>
        </row>
        <row r="19">
          <cell r="B19" t="str">
            <v>18.02.030</v>
          </cell>
          <cell r="C19" t="str">
            <v>Poste de concreto secção duplo T, 200/8, com engastamento direto no solo de 1,40 m, inclusive colocação.</v>
          </cell>
          <cell r="D19" t="str">
            <v>un</v>
          </cell>
          <cell r="F19">
            <v>160.6</v>
          </cell>
          <cell r="G19">
            <v>0</v>
          </cell>
        </row>
        <row r="20">
          <cell r="B20" t="str">
            <v>18.02.040</v>
          </cell>
          <cell r="C20" t="str">
            <v>Poste de concreto secção duplo T, 200/12, com engastamento direto no solo de 1,80 m, inclusive colocação.</v>
          </cell>
          <cell r="D20" t="str">
            <v>un</v>
          </cell>
          <cell r="F20">
            <v>264.32</v>
          </cell>
          <cell r="G20">
            <v>0</v>
          </cell>
        </row>
        <row r="21">
          <cell r="B21" t="str">
            <v>18.02.045</v>
          </cell>
          <cell r="C21" t="str">
            <v>Poste de concreto secção duplo T, 300/8, com engastamento direto no solo de 1,40 m, inclusive colocação.</v>
          </cell>
          <cell r="D21" t="str">
            <v>un</v>
          </cell>
          <cell r="F21">
            <v>193.4</v>
          </cell>
          <cell r="G21">
            <v>0</v>
          </cell>
        </row>
        <row r="22">
          <cell r="B22" t="str">
            <v>18.02.050</v>
          </cell>
          <cell r="C22" t="str">
            <v>Poste de concreto secção duplo T, 300/12, com engastamento direto no solo de 1,80 m, inclusive colocação.</v>
          </cell>
          <cell r="D22" t="str">
            <v>un</v>
          </cell>
          <cell r="F22">
            <v>55.74</v>
          </cell>
          <cell r="G22">
            <v>0</v>
          </cell>
        </row>
        <row r="23">
          <cell r="B23" t="str">
            <v>18.02.051</v>
          </cell>
          <cell r="C23" t="str">
            <v xml:space="preserve">Super poste de concreto armado circular com altura de 20 m. </v>
          </cell>
          <cell r="D23" t="str">
            <v>un</v>
          </cell>
          <cell r="F23">
            <v>2209.3200000000002</v>
          </cell>
          <cell r="G23">
            <v>0</v>
          </cell>
        </row>
        <row r="24">
          <cell r="B24" t="str">
            <v>18.02.060</v>
          </cell>
          <cell r="C24" t="str">
            <v>Poste de concreto c/ seção circular c/ iluminação de 3 pétalas c/ altura de 8 m inclusive colocação, fixação e base de concreto p/ fixação</v>
          </cell>
          <cell r="D24" t="str">
            <v>un</v>
          </cell>
          <cell r="F24">
            <v>888.06</v>
          </cell>
        </row>
        <row r="25">
          <cell r="B25" t="str">
            <v>18.02.070</v>
          </cell>
          <cell r="C25" t="str">
            <v>Poste ornamental.</v>
          </cell>
          <cell r="D25" t="str">
            <v>un</v>
          </cell>
          <cell r="F25">
            <v>210.72</v>
          </cell>
        </row>
        <row r="26">
          <cell r="B26" t="str">
            <v>18.02.071</v>
          </cell>
          <cell r="C26" t="str">
            <v>Poste em concreto vibrado seção circular 9 m - 200 kg</v>
          </cell>
          <cell r="D26" t="str">
            <v>un</v>
          </cell>
          <cell r="F26">
            <v>216</v>
          </cell>
        </row>
        <row r="27">
          <cell r="B27" t="str">
            <v>18.02.080</v>
          </cell>
          <cell r="C27" t="str">
            <v>Fornecimento e instalação de rele fotoelétrico, 1000 w - 220 v.</v>
          </cell>
          <cell r="D27" t="str">
            <v>un</v>
          </cell>
          <cell r="F27">
            <v>18</v>
          </cell>
        </row>
        <row r="29">
          <cell r="B29" t="str">
            <v>18.03</v>
          </cell>
        </row>
        <row r="30">
          <cell r="B30" t="str">
            <v>18.03.010</v>
          </cell>
          <cell r="C30" t="str">
            <v>Estrutura secundária B1 completa, inclusive fixação.</v>
          </cell>
          <cell r="D30" t="str">
            <v>un</v>
          </cell>
          <cell r="F30">
            <v>29.1</v>
          </cell>
          <cell r="G30">
            <v>0</v>
          </cell>
        </row>
        <row r="31">
          <cell r="B31" t="str">
            <v>18.03.015</v>
          </cell>
          <cell r="C31" t="str">
            <v>Estrutura secundária B2 completa, inclusive fixação.</v>
          </cell>
          <cell r="D31" t="str">
            <v>un</v>
          </cell>
          <cell r="F31">
            <v>35.21</v>
          </cell>
          <cell r="G31">
            <v>0</v>
          </cell>
        </row>
        <row r="32">
          <cell r="B32" t="str">
            <v>18.03.020</v>
          </cell>
          <cell r="C32" t="str">
            <v>Estrutura secundária B3 completa, inclusive fixação.</v>
          </cell>
          <cell r="D32" t="str">
            <v>un</v>
          </cell>
          <cell r="F32">
            <v>59.23</v>
          </cell>
          <cell r="G32">
            <v>0</v>
          </cell>
        </row>
        <row r="33">
          <cell r="B33" t="str">
            <v>18.03.030</v>
          </cell>
          <cell r="C33" t="str">
            <v>Estrutura secundária B4 completa, inclusive fixação.</v>
          </cell>
          <cell r="D33" t="str">
            <v>un</v>
          </cell>
          <cell r="F33">
            <v>65.989999999999995</v>
          </cell>
          <cell r="G33">
            <v>0</v>
          </cell>
        </row>
        <row r="34">
          <cell r="B34" t="str">
            <v>18.03.031</v>
          </cell>
          <cell r="C34" t="str">
            <v>Cabo de iluminação 1/0 AWG - NU</v>
          </cell>
          <cell r="D34" t="str">
            <v>m</v>
          </cell>
          <cell r="F34">
            <v>19.54</v>
          </cell>
          <cell r="G34">
            <v>0</v>
          </cell>
        </row>
        <row r="35">
          <cell r="B35" t="str">
            <v>18.03.032</v>
          </cell>
          <cell r="C35" t="str">
            <v>Isoladores tipo castanha</v>
          </cell>
          <cell r="D35" t="str">
            <v>un</v>
          </cell>
          <cell r="F35">
            <v>17.399999999999999</v>
          </cell>
          <cell r="G35">
            <v>0</v>
          </cell>
        </row>
        <row r="36">
          <cell r="B36" t="str">
            <v>18.03.033</v>
          </cell>
          <cell r="C36" t="str">
            <v>Foto célula tipo NA.</v>
          </cell>
          <cell r="D36" t="str">
            <v>un</v>
          </cell>
          <cell r="F36">
            <v>12.77</v>
          </cell>
          <cell r="G36">
            <v>0</v>
          </cell>
        </row>
        <row r="38">
          <cell r="B38" t="str">
            <v>18.04</v>
          </cell>
        </row>
        <row r="39">
          <cell r="B39" t="str">
            <v>18.04.010</v>
          </cell>
          <cell r="C39" t="str">
            <v>Eletroduto de ferro galvanizado de 3/4 pol., inclusive assentamento.</v>
          </cell>
          <cell r="D39" t="str">
            <v>m</v>
          </cell>
          <cell r="F39">
            <v>4.9000000000000004</v>
          </cell>
          <cell r="G39">
            <v>0</v>
          </cell>
        </row>
        <row r="40">
          <cell r="B40" t="str">
            <v>18.04.020</v>
          </cell>
          <cell r="C40" t="str">
            <v>Eletroduto de ferro galvanizado de 1 pol., inclusive assentamento.</v>
          </cell>
          <cell r="D40" t="str">
            <v>m</v>
          </cell>
          <cell r="F40">
            <v>7.43</v>
          </cell>
          <cell r="G40">
            <v>0</v>
          </cell>
        </row>
        <row r="41">
          <cell r="B41" t="str">
            <v>18.04.030</v>
          </cell>
          <cell r="C41" t="str">
            <v>Eletroduto de ferro galvanizado de 1 1/2 pol., inclusive assentamento.</v>
          </cell>
          <cell r="D41" t="str">
            <v>m</v>
          </cell>
          <cell r="F41">
            <v>11.76</v>
          </cell>
          <cell r="G41">
            <v>0</v>
          </cell>
        </row>
        <row r="42">
          <cell r="B42" t="str">
            <v>18.04.040</v>
          </cell>
          <cell r="C42" t="str">
            <v>Eletroduto de ferro galvanizado de 2 pol., inclusive assentamento.</v>
          </cell>
          <cell r="D42" t="str">
            <v>m</v>
          </cell>
          <cell r="F42">
            <v>15.46</v>
          </cell>
          <cell r="G42">
            <v>0</v>
          </cell>
        </row>
        <row r="43">
          <cell r="B43" t="str">
            <v>18.04.050</v>
          </cell>
          <cell r="C43" t="str">
            <v>Eletroduto de ferro galvanizado de 2 1/2 pol., inclusive assentamento.</v>
          </cell>
          <cell r="D43" t="str">
            <v>m</v>
          </cell>
          <cell r="F43">
            <v>23.01</v>
          </cell>
          <cell r="G43">
            <v>0</v>
          </cell>
        </row>
        <row r="44">
          <cell r="B44" t="str">
            <v>18.04.060</v>
          </cell>
          <cell r="C44" t="str">
            <v>Eletroduto de ferro galvanizado de 4 pol., inclusive assentamento.</v>
          </cell>
          <cell r="D44" t="str">
            <v>m</v>
          </cell>
          <cell r="F44">
            <v>37.299999999999997</v>
          </cell>
          <cell r="G44">
            <v>0</v>
          </cell>
        </row>
        <row r="45">
          <cell r="B45" t="str">
            <v>18.04.061</v>
          </cell>
          <cell r="C45" t="str">
            <v>Eletroduto de PVC rígido de 11/2" com luva de rosca interna, inclusive assentamento</v>
          </cell>
          <cell r="D45" t="str">
            <v>un</v>
          </cell>
          <cell r="F45">
            <v>6.33</v>
          </cell>
        </row>
        <row r="47">
          <cell r="B47" t="str">
            <v>18.05</v>
          </cell>
        </row>
        <row r="48">
          <cell r="B48" t="str">
            <v>18.05.010</v>
          </cell>
          <cell r="C48" t="str">
            <v>Curva de ferro galvanizado de 3/4 pol., inclusive assentamento.</v>
          </cell>
          <cell r="D48" t="str">
            <v>un</v>
          </cell>
          <cell r="F48">
            <v>3.1</v>
          </cell>
          <cell r="G48">
            <v>0</v>
          </cell>
        </row>
        <row r="49">
          <cell r="B49" t="str">
            <v>18.05.020</v>
          </cell>
          <cell r="C49" t="str">
            <v>Curva de ferro galvanizado de 1 pol., inclusive assentamento.</v>
          </cell>
          <cell r="D49" t="str">
            <v>un</v>
          </cell>
          <cell r="F49">
            <v>4.53</v>
          </cell>
          <cell r="G49">
            <v>0</v>
          </cell>
        </row>
        <row r="50">
          <cell r="B50" t="str">
            <v>18.05.030</v>
          </cell>
          <cell r="C50" t="str">
            <v>Curva de ferro galvanizado de 1 1/2 pol., inclusive assentamento.</v>
          </cell>
          <cell r="D50" t="str">
            <v>un</v>
          </cell>
          <cell r="F50">
            <v>10.41</v>
          </cell>
          <cell r="G50">
            <v>0</v>
          </cell>
        </row>
        <row r="51">
          <cell r="B51" t="str">
            <v>18.05.040</v>
          </cell>
          <cell r="C51" t="str">
            <v>Curva de ferro galvanizado de 2 pol., inclusive assentamento.</v>
          </cell>
          <cell r="D51" t="str">
            <v>un</v>
          </cell>
          <cell r="F51">
            <v>16.78</v>
          </cell>
          <cell r="G51">
            <v>0</v>
          </cell>
        </row>
        <row r="52">
          <cell r="B52" t="str">
            <v>18.05.050</v>
          </cell>
          <cell r="C52" t="str">
            <v>Curva de ferro galvanizado de 2 1/2 pol., inclusive assentamento.</v>
          </cell>
          <cell r="D52" t="str">
            <v>un</v>
          </cell>
          <cell r="F52">
            <v>36.65</v>
          </cell>
          <cell r="G52">
            <v>0</v>
          </cell>
        </row>
        <row r="53">
          <cell r="B53" t="str">
            <v>18.05.060</v>
          </cell>
          <cell r="C53" t="str">
            <v>Curva de ferro galvanizado de 4 pol., inclusive assentamento.</v>
          </cell>
          <cell r="D53" t="str">
            <v>un</v>
          </cell>
          <cell r="F53">
            <v>76.64</v>
          </cell>
          <cell r="G53">
            <v>0</v>
          </cell>
        </row>
        <row r="54">
          <cell r="B54" t="str">
            <v>18.05.065</v>
          </cell>
          <cell r="C54" t="str">
            <v>Fornecimento e assentamento de haste de aterramento 5/8" x 2,40 m coppereweld</v>
          </cell>
          <cell r="D54" t="str">
            <v>un</v>
          </cell>
          <cell r="F54">
            <v>22.22</v>
          </cell>
        </row>
        <row r="56">
          <cell r="B56" t="str">
            <v>18.06</v>
          </cell>
        </row>
        <row r="57">
          <cell r="B57" t="str">
            <v>18.06.010</v>
          </cell>
          <cell r="C57" t="str">
            <v>Luva de ferro galvanizado de 3/4 pol., inclusive assentamento.</v>
          </cell>
          <cell r="D57" t="str">
            <v>un</v>
          </cell>
          <cell r="F57">
            <v>1.1299999999999999</v>
          </cell>
          <cell r="G57">
            <v>0</v>
          </cell>
        </row>
        <row r="58">
          <cell r="B58" t="str">
            <v>18.06.020</v>
          </cell>
          <cell r="C58" t="str">
            <v>Luva de ferro galvanizado de 1 pol., inclusive assentamento.</v>
          </cell>
          <cell r="D58" t="str">
            <v>un</v>
          </cell>
          <cell r="F58">
            <v>1.68</v>
          </cell>
          <cell r="G58">
            <v>0</v>
          </cell>
        </row>
        <row r="59">
          <cell r="B59" t="str">
            <v>18.06.030</v>
          </cell>
          <cell r="C59" t="str">
            <v>Luva de ferro galvanizado de 1 1/2 pol., inclusive assentamento.</v>
          </cell>
          <cell r="D59" t="str">
            <v>un</v>
          </cell>
          <cell r="F59">
            <v>2.91</v>
          </cell>
          <cell r="G59">
            <v>0</v>
          </cell>
        </row>
        <row r="60">
          <cell r="B60" t="str">
            <v>18.06.040</v>
          </cell>
          <cell r="C60" t="str">
            <v>Luva de ferro galvanizado de 2 pol., inclusive assentamento.</v>
          </cell>
          <cell r="D60" t="str">
            <v>un</v>
          </cell>
          <cell r="F60">
            <v>4.05</v>
          </cell>
          <cell r="G60">
            <v>0</v>
          </cell>
        </row>
        <row r="61">
          <cell r="B61" t="str">
            <v>18.06.050</v>
          </cell>
          <cell r="C61" t="str">
            <v>Luva de ferro galvanizado de 2 1/2 pol., inclusive assentamento.</v>
          </cell>
          <cell r="D61" t="str">
            <v>un</v>
          </cell>
          <cell r="F61">
            <v>7.16</v>
          </cell>
          <cell r="G61">
            <v>0</v>
          </cell>
        </row>
        <row r="62">
          <cell r="B62" t="str">
            <v>18.06.060</v>
          </cell>
          <cell r="C62" t="str">
            <v>Luva de ferro galvanizado de 4 pol., inclusive assentamento.</v>
          </cell>
          <cell r="D62" t="str">
            <v>un</v>
          </cell>
          <cell r="F62">
            <v>13.42</v>
          </cell>
          <cell r="G62">
            <v>0</v>
          </cell>
        </row>
        <row r="63">
          <cell r="B63" t="str">
            <v>18.06.061</v>
          </cell>
          <cell r="C63" t="str">
            <v>Luva de PVC rígido diâmetro de 2".</v>
          </cell>
          <cell r="D63" t="str">
            <v>un</v>
          </cell>
          <cell r="F63">
            <v>1.93</v>
          </cell>
          <cell r="G63">
            <v>0</v>
          </cell>
        </row>
        <row r="64">
          <cell r="B64" t="str">
            <v>18.06.062</v>
          </cell>
          <cell r="C64" t="str">
            <v>Luva de emenda para cabo 10 mm</v>
          </cell>
          <cell r="D64" t="str">
            <v>un</v>
          </cell>
          <cell r="F64">
            <v>0.35</v>
          </cell>
        </row>
        <row r="66">
          <cell r="B66" t="str">
            <v>18.07</v>
          </cell>
        </row>
        <row r="67">
          <cell r="B67" t="str">
            <v>18.07.010</v>
          </cell>
          <cell r="C67" t="str">
            <v>Jogo de bucha e arruela de alumínio de 1/2 pol., inclusive fixação.</v>
          </cell>
          <cell r="D67" t="str">
            <v>cj</v>
          </cell>
          <cell r="F67">
            <v>0.27</v>
          </cell>
          <cell r="G67">
            <v>0</v>
          </cell>
        </row>
        <row r="68">
          <cell r="B68" t="str">
            <v>18.07.020</v>
          </cell>
          <cell r="C68" t="str">
            <v>Jogo de bucha e arruela de alumínio de 3/4 pol., inclusive fixação.</v>
          </cell>
          <cell r="D68" t="str">
            <v>cj</v>
          </cell>
          <cell r="F68">
            <v>0.28999999999999998</v>
          </cell>
          <cell r="G68">
            <v>0</v>
          </cell>
        </row>
        <row r="69">
          <cell r="B69" t="str">
            <v>18.07.030</v>
          </cell>
          <cell r="C69" t="str">
            <v>Jogo de bucha e arruela de alumínio de 1 pol., inclusive fixação.</v>
          </cell>
          <cell r="D69" t="str">
            <v>cj</v>
          </cell>
          <cell r="F69">
            <v>0.45</v>
          </cell>
          <cell r="G69">
            <v>0</v>
          </cell>
        </row>
        <row r="70">
          <cell r="B70" t="str">
            <v>18.07.040</v>
          </cell>
          <cell r="C70" t="str">
            <v>Jogo de bucha e arruela de alumínio de 1 1/2 pol., inclusive fixação.</v>
          </cell>
          <cell r="D70" t="str">
            <v>cj</v>
          </cell>
          <cell r="F70">
            <v>0.85</v>
          </cell>
          <cell r="G70">
            <v>0</v>
          </cell>
        </row>
        <row r="71">
          <cell r="B71" t="str">
            <v>18.07.050</v>
          </cell>
          <cell r="C71" t="str">
            <v>Jogo de bucha e arruela de alumínio de 2 pol., inclusive fixação.</v>
          </cell>
          <cell r="D71" t="str">
            <v>cj</v>
          </cell>
          <cell r="F71">
            <v>1.64</v>
          </cell>
          <cell r="G71">
            <v>0</v>
          </cell>
        </row>
        <row r="72">
          <cell r="B72" t="str">
            <v>18.07.060</v>
          </cell>
          <cell r="C72" t="str">
            <v>Jogo de bucha e arruela de alumínio de 2 1/2 pol., inclusive fixação.</v>
          </cell>
          <cell r="D72" t="str">
            <v>cj</v>
          </cell>
          <cell r="F72">
            <v>2.39</v>
          </cell>
          <cell r="G72">
            <v>0</v>
          </cell>
        </row>
        <row r="73">
          <cell r="B73" t="str">
            <v>18.07.070</v>
          </cell>
          <cell r="C73" t="str">
            <v>Jogo de bucha e arruela de alumínio de 3 pol., inclusive fixação.</v>
          </cell>
          <cell r="D73" t="str">
            <v>cj</v>
          </cell>
          <cell r="F73">
            <v>3.79</v>
          </cell>
          <cell r="G73">
            <v>0</v>
          </cell>
        </row>
        <row r="74">
          <cell r="B74" t="str">
            <v>18.07.072</v>
          </cell>
          <cell r="C74" t="str">
            <v>Ganchos de 5/16".</v>
          </cell>
          <cell r="D74" t="str">
            <v>un</v>
          </cell>
          <cell r="F74">
            <v>0.8</v>
          </cell>
          <cell r="G74">
            <v>0</v>
          </cell>
        </row>
        <row r="75">
          <cell r="B75" t="str">
            <v>18.07.080</v>
          </cell>
          <cell r="C75" t="str">
            <v>Jogo de bucha e arruela de alumínio de 4 pol., inclusive fixação.</v>
          </cell>
          <cell r="D75" t="str">
            <v>cj</v>
          </cell>
          <cell r="F75">
            <v>5.31</v>
          </cell>
          <cell r="G75">
            <v>0</v>
          </cell>
        </row>
        <row r="77">
          <cell r="B77" t="str">
            <v>18.08</v>
          </cell>
        </row>
        <row r="78">
          <cell r="B78" t="str">
            <v>18.08.010</v>
          </cell>
          <cell r="C78" t="str">
            <v>Caixa para medição monofásica uso interno, inclusive colocação (padrão CELPE).</v>
          </cell>
          <cell r="D78" t="str">
            <v>un</v>
          </cell>
          <cell r="F78">
            <v>38.5</v>
          </cell>
          <cell r="G78">
            <v>0</v>
          </cell>
        </row>
        <row r="79">
          <cell r="B79" t="str">
            <v>18.08.020</v>
          </cell>
          <cell r="C79" t="str">
            <v>Caixa para medição monofásica uso externo, inclusive colocação (padrão CELPE).</v>
          </cell>
          <cell r="D79" t="str">
            <v>un</v>
          </cell>
          <cell r="F79">
            <v>48.6</v>
          </cell>
          <cell r="G79">
            <v>0</v>
          </cell>
        </row>
        <row r="81">
          <cell r="B81" t="str">
            <v>18.09</v>
          </cell>
        </row>
        <row r="82">
          <cell r="B82" t="str">
            <v>18.09.010</v>
          </cell>
          <cell r="C82" t="str">
            <v>Caixa para medição trifásica uso interno, modelo D, inclusive colocação (padrão CELPE).</v>
          </cell>
          <cell r="D82" t="str">
            <v>un</v>
          </cell>
          <cell r="F82">
            <v>82.93</v>
          </cell>
          <cell r="G82">
            <v>0</v>
          </cell>
        </row>
        <row r="83">
          <cell r="B83" t="str">
            <v>18.09.020</v>
          </cell>
          <cell r="C83" t="str">
            <v>Caixa para medição trifásica uso externo, modelo D, inclusive colocação (padrão CELPE).</v>
          </cell>
          <cell r="D83" t="str">
            <v>un</v>
          </cell>
          <cell r="F83">
            <v>104.26</v>
          </cell>
          <cell r="G83">
            <v>0</v>
          </cell>
        </row>
        <row r="85">
          <cell r="B85" t="str">
            <v>18.10</v>
          </cell>
        </row>
        <row r="86">
          <cell r="B86" t="str">
            <v>18.10.020</v>
          </cell>
          <cell r="C86" t="str">
            <v>Chave de faca de 2 polos, 30 A, 250 V, com base de ardósia, com 02 fusíveis tipo cartucho e parafusos, inclusive instalação em quadro de medição.</v>
          </cell>
          <cell r="D86" t="str">
            <v>un</v>
          </cell>
          <cell r="F86">
            <v>11.1</v>
          </cell>
          <cell r="G86">
            <v>0</v>
          </cell>
        </row>
        <row r="87">
          <cell r="B87" t="str">
            <v>18.10.030</v>
          </cell>
          <cell r="C87" t="str">
            <v>Chave de faca de 2 polos, 60 A, 250 V, com base de ardósia, com 02 fusíveis tipo cartucho e parafusos, inclusive instalação em quadro de medição.</v>
          </cell>
          <cell r="D87" t="str">
            <v>un</v>
          </cell>
          <cell r="F87">
            <v>16.3</v>
          </cell>
          <cell r="G87">
            <v>0</v>
          </cell>
        </row>
        <row r="88">
          <cell r="B88" t="str">
            <v>18.10.040</v>
          </cell>
          <cell r="C88" t="str">
            <v>Chave de faca de 3 polos, 60 A, 600 V, com base de ardósia, com 03 fusíveis tipo cartucho e parafusos, inclusive instalação em quadro de medição.</v>
          </cell>
          <cell r="D88" t="str">
            <v>un</v>
          </cell>
          <cell r="F88">
            <v>31.96</v>
          </cell>
          <cell r="G88">
            <v>0</v>
          </cell>
        </row>
        <row r="89">
          <cell r="B89" t="str">
            <v>18.10.050</v>
          </cell>
          <cell r="C89" t="str">
            <v>Chave de faca de 3 polos, 100 A, 600 V, com base de ardósia, com 03 fusíveis tipo cartucho e parafusos, inclusive instalação em quadro de medição.</v>
          </cell>
          <cell r="D89" t="str">
            <v>un</v>
          </cell>
          <cell r="F89">
            <v>57.62</v>
          </cell>
          <cell r="G89">
            <v>0</v>
          </cell>
        </row>
        <row r="90">
          <cell r="B90" t="str">
            <v>18.10.060</v>
          </cell>
          <cell r="C90" t="str">
            <v>Chave seccionadora com fusível, 125A, tipo 3NP4090 SIEMENS ou similar, tripolar com 03 fusíveis NH tamanho 00 e parafusos, inclusive instalação em quadro de medição.</v>
          </cell>
          <cell r="D90" t="str">
            <v>un</v>
          </cell>
          <cell r="F90">
            <v>85.08</v>
          </cell>
          <cell r="G90">
            <v>0</v>
          </cell>
        </row>
        <row r="91">
          <cell r="B91" t="str">
            <v>18.10.070</v>
          </cell>
          <cell r="C91" t="str">
            <v>Chave seccionadora com fusível, 250A, tipo 3NP2200 SIEMENS ou similar, tripolar com 03 fusíveis NH tamanho 01 e parafusos, inclusive instalação em quadro de medição.</v>
          </cell>
          <cell r="D91" t="str">
            <v>un</v>
          </cell>
          <cell r="F91">
            <v>141.25</v>
          </cell>
          <cell r="G91">
            <v>0</v>
          </cell>
        </row>
        <row r="93">
          <cell r="B93" t="str">
            <v>18.11</v>
          </cell>
        </row>
        <row r="94">
          <cell r="B94" t="str">
            <v>18.11.030</v>
          </cell>
          <cell r="C94" t="str">
            <v>Base para fusível tipo NH de 6 A a 125A, tamanho 00, SIEMENS ou similar, com parafusos, inclusive instalação em quadro.</v>
          </cell>
          <cell r="D94" t="str">
            <v>un</v>
          </cell>
          <cell r="F94">
            <v>9.09</v>
          </cell>
          <cell r="G94">
            <v>0</v>
          </cell>
        </row>
        <row r="95">
          <cell r="B95" t="str">
            <v>18.11.040</v>
          </cell>
          <cell r="C95" t="str">
            <v>Base para fusível tipo NH de 36 A a 250A, tamanho 1, SIEMENS ou similar, com parafusos, inclusive instalação em quadro.</v>
          </cell>
          <cell r="D95" t="str">
            <v>un</v>
          </cell>
          <cell r="F95">
            <v>17.96</v>
          </cell>
          <cell r="G95">
            <v>0</v>
          </cell>
        </row>
        <row r="97">
          <cell r="B97" t="str">
            <v>18.12</v>
          </cell>
        </row>
        <row r="98">
          <cell r="B98" t="str">
            <v>18.12.070</v>
          </cell>
          <cell r="C98" t="str">
            <v>Fusível tipo NH de 20A, tamanho 00, SIEMENS ou similar, inclusive instalação em quadro.</v>
          </cell>
          <cell r="D98" t="str">
            <v>un</v>
          </cell>
          <cell r="F98">
            <v>5.67</v>
          </cell>
          <cell r="G98">
            <v>0</v>
          </cell>
        </row>
        <row r="99">
          <cell r="B99" t="str">
            <v>18.12.080</v>
          </cell>
          <cell r="C99" t="str">
            <v>Fusível tipo NH de 25A, tamanho 00, SIEMENS ou similar, inclusive instalação em quadro.</v>
          </cell>
          <cell r="D99" t="str">
            <v>un</v>
          </cell>
          <cell r="F99">
            <v>5.67</v>
          </cell>
          <cell r="G99">
            <v>0</v>
          </cell>
        </row>
        <row r="100">
          <cell r="B100" t="str">
            <v>18.12.090</v>
          </cell>
          <cell r="C100" t="str">
            <v>Fusível tipo NH de 36A, tamanho 00, SIEMENS ou similar, inclusive instalação em quadro.</v>
          </cell>
          <cell r="D100" t="str">
            <v>un</v>
          </cell>
          <cell r="F100">
            <v>5.67</v>
          </cell>
          <cell r="G100">
            <v>0</v>
          </cell>
        </row>
        <row r="101">
          <cell r="B101" t="str">
            <v>18.12.100</v>
          </cell>
          <cell r="C101" t="str">
            <v>Fusível tipo NH de 50A, tamanho 00, SIEMENS ou similar, inclusive instalação em quadro.</v>
          </cell>
          <cell r="D101" t="str">
            <v>un</v>
          </cell>
          <cell r="F101">
            <v>5.67</v>
          </cell>
          <cell r="G101">
            <v>0</v>
          </cell>
        </row>
        <row r="102">
          <cell r="B102" t="str">
            <v>18.12.110</v>
          </cell>
          <cell r="C102" t="str">
            <v>Fusível tipo NH de 63A, tamanho 00, SIEMENS ou similar, inclusive instalação em quadro.</v>
          </cell>
          <cell r="D102" t="str">
            <v>un</v>
          </cell>
          <cell r="F102">
            <v>5.67</v>
          </cell>
          <cell r="G102">
            <v>0</v>
          </cell>
        </row>
        <row r="103">
          <cell r="B103" t="str">
            <v>18.12.120</v>
          </cell>
          <cell r="C103" t="str">
            <v>Fusível tipo NH de 80A, tamanho 00, SIEMENS ou similar, inclusive instalação em quadro.</v>
          </cell>
          <cell r="D103" t="str">
            <v>un</v>
          </cell>
          <cell r="F103">
            <v>5.67</v>
          </cell>
          <cell r="G103">
            <v>0</v>
          </cell>
        </row>
        <row r="104">
          <cell r="B104" t="str">
            <v>18.12.130</v>
          </cell>
          <cell r="C104" t="str">
            <v>Fusível tipo NH de 100A, tamanho 00, SIEMENS ou similar, inclusive instalação em quadro.</v>
          </cell>
          <cell r="D104" t="str">
            <v>un</v>
          </cell>
          <cell r="F104">
            <v>5.67</v>
          </cell>
          <cell r="G104">
            <v>0</v>
          </cell>
        </row>
        <row r="105">
          <cell r="B105" t="str">
            <v>18.12.140</v>
          </cell>
          <cell r="C105" t="str">
            <v>Fusível tipo NH de 125A, tamanho 00, SIEMENS ou similar, inclusive instalação em quadro.</v>
          </cell>
          <cell r="D105" t="str">
            <v>un</v>
          </cell>
          <cell r="F105">
            <v>5.67</v>
          </cell>
          <cell r="G105">
            <v>0</v>
          </cell>
        </row>
        <row r="106">
          <cell r="B106" t="str">
            <v>18.12.150</v>
          </cell>
          <cell r="C106" t="str">
            <v>Fusível tipo NH de 160A, tamanho 01, SIEMENS ou similar, inclusive instalação em quadro.</v>
          </cell>
          <cell r="D106" t="str">
            <v>un</v>
          </cell>
          <cell r="F106">
            <v>12.26</v>
          </cell>
          <cell r="G106">
            <v>0</v>
          </cell>
        </row>
        <row r="107">
          <cell r="B107" t="str">
            <v>18.12.160</v>
          </cell>
          <cell r="C107" t="str">
            <v>Fusível tipo NH de 200A, tamanho 01, SIEMENS ou similar, inclusive instalação em quadro.</v>
          </cell>
          <cell r="D107" t="str">
            <v>un</v>
          </cell>
          <cell r="F107">
            <v>12.26</v>
          </cell>
          <cell r="G107">
            <v>0</v>
          </cell>
        </row>
        <row r="108">
          <cell r="B108" t="str">
            <v>18.12.170</v>
          </cell>
          <cell r="C108" t="str">
            <v>Fusível tipo NH de 250A, tamanho 1, SIEMENS ou similar, inclusive instalação em quadro.</v>
          </cell>
          <cell r="D108" t="str">
            <v>un</v>
          </cell>
          <cell r="F108">
            <v>12.26</v>
          </cell>
          <cell r="G108">
            <v>0</v>
          </cell>
        </row>
        <row r="110">
          <cell r="B110" t="str">
            <v>18.13</v>
          </cell>
        </row>
        <row r="111">
          <cell r="B111" t="str">
            <v>18.13.005</v>
          </cell>
          <cell r="C111" t="str">
            <v>Eletroduto flexível preto de 1", assentado em valas com profundidade de 0,60 m, inclusive escavação e reaterro.</v>
          </cell>
          <cell r="D111" t="str">
            <v>m</v>
          </cell>
          <cell r="F111">
            <v>3.1</v>
          </cell>
          <cell r="G111">
            <v>0</v>
          </cell>
        </row>
        <row r="112">
          <cell r="B112" t="str">
            <v>18.13.010</v>
          </cell>
          <cell r="C112" t="str">
            <v>Eletroduto de PVC rígido rosqueável de 1/2 pol., com luva de rosca interna, inclusive assentamento em lajes.</v>
          </cell>
          <cell r="D112" t="str">
            <v>m</v>
          </cell>
          <cell r="F112">
            <v>1.46</v>
          </cell>
          <cell r="G112">
            <v>0</v>
          </cell>
        </row>
        <row r="113">
          <cell r="B113" t="str">
            <v>18.13.020</v>
          </cell>
          <cell r="C113" t="str">
            <v>Eletroduto de PVC rígido rosqueável de 3/4 pol., com luva de rosca interna, inclusive assentamento em lajes.</v>
          </cell>
          <cell r="D113" t="str">
            <v>m</v>
          </cell>
          <cell r="F113">
            <v>1.51</v>
          </cell>
          <cell r="G113">
            <v>0</v>
          </cell>
        </row>
        <row r="114">
          <cell r="B114" t="str">
            <v>18.13.030</v>
          </cell>
          <cell r="C114" t="str">
            <v>Eletroduto de PVC rígido rosqueável de 1 pol., com luva de rosca interna, inclusive assentamento em lajes.</v>
          </cell>
          <cell r="D114" t="str">
            <v>m</v>
          </cell>
          <cell r="F114">
            <v>2.54</v>
          </cell>
          <cell r="G114">
            <v>0</v>
          </cell>
        </row>
        <row r="115">
          <cell r="B115" t="str">
            <v>18.13.040</v>
          </cell>
          <cell r="C115" t="str">
            <v>Eletroduto de PVC rígido rosqueável de 1/2 pol., com luva de rosca interna, inclusive assentamento com rasgo em alvenaria.</v>
          </cell>
          <cell r="D115" t="str">
            <v>m</v>
          </cell>
          <cell r="F115">
            <v>2.23</v>
          </cell>
          <cell r="G115">
            <v>0</v>
          </cell>
        </row>
        <row r="116">
          <cell r="B116" t="str">
            <v>18.13.050</v>
          </cell>
          <cell r="C116" t="str">
            <v>Eletroduto de PVC rígido rosqueável de 3/4 pol., com luva de rosca interna, inclusive assentamento com rasgo em alvenaria.</v>
          </cell>
          <cell r="D116" t="str">
            <v>m</v>
          </cell>
          <cell r="F116">
            <v>2.71</v>
          </cell>
          <cell r="G116">
            <v>0</v>
          </cell>
        </row>
        <row r="117">
          <cell r="B117" t="str">
            <v>18.13.060</v>
          </cell>
          <cell r="C117" t="str">
            <v>Eletroduto de PVC rígido rosqueável de 1 pol., com luva de rosca interna, inclusive assentamento com rasgo em alvenaria.</v>
          </cell>
          <cell r="D117" t="str">
            <v>m</v>
          </cell>
          <cell r="F117">
            <v>3.3</v>
          </cell>
          <cell r="G117">
            <v>0</v>
          </cell>
        </row>
        <row r="118">
          <cell r="B118" t="str">
            <v>18.12.070</v>
          </cell>
          <cell r="C118" t="str">
            <v>Eletroduto de PVC rígido rosqueável de 1 1/4 pol., com luva de rosca interna, inclusive assentamento com rasgo em alvenaria.</v>
          </cell>
          <cell r="D118" t="str">
            <v>m</v>
          </cell>
          <cell r="F118">
            <v>4.3099999999999996</v>
          </cell>
          <cell r="G118">
            <v>0</v>
          </cell>
        </row>
        <row r="119">
          <cell r="B119" t="str">
            <v>18.13.080</v>
          </cell>
          <cell r="C119" t="str">
            <v>Eletroduto de PVC rígido rosqueável de 1 1/2 pol., com luva de rosca interna, inclusive assentamento com rasgo em alvenaria.</v>
          </cell>
          <cell r="D119" t="str">
            <v>m</v>
          </cell>
          <cell r="F119">
            <v>5.65</v>
          </cell>
          <cell r="G119">
            <v>0</v>
          </cell>
        </row>
        <row r="120">
          <cell r="B120" t="str">
            <v>18.13.085</v>
          </cell>
          <cell r="C120" t="str">
            <v>Fornecimento e colocação de eletroduto de ferro galvanizado de 3 ".</v>
          </cell>
          <cell r="D120" t="str">
            <v>m</v>
          </cell>
          <cell r="F120">
            <v>29.91</v>
          </cell>
        </row>
        <row r="121">
          <cell r="B121" t="str">
            <v>18.13.086</v>
          </cell>
          <cell r="C121" t="str">
            <v>Fornecimento e instalação de quadro de distribuição para telefone.</v>
          </cell>
          <cell r="D121" t="str">
            <v>un</v>
          </cell>
          <cell r="F121">
            <v>96.07</v>
          </cell>
        </row>
        <row r="122">
          <cell r="B122" t="str">
            <v>18.13.090</v>
          </cell>
          <cell r="C122" t="str">
            <v>Eletroduto de PVC rígido rosqueável de 2 pol., com luva de rosca interna, inclusive assentamento com rasgo em alvenaria.</v>
          </cell>
          <cell r="D122" t="str">
            <v>m</v>
          </cell>
          <cell r="F122">
            <v>7.33</v>
          </cell>
          <cell r="G122">
            <v>0</v>
          </cell>
        </row>
        <row r="123">
          <cell r="B123" t="str">
            <v>18.13.100</v>
          </cell>
          <cell r="C123" t="str">
            <v>Eletroduto de PVC rígido rosqueável de 3 pol., com luva de rosca interna, inclusive assentamento com rasgo em alvenaria.</v>
          </cell>
          <cell r="D123" t="str">
            <v>m</v>
          </cell>
          <cell r="F123">
            <v>13.81</v>
          </cell>
          <cell r="G123">
            <v>0</v>
          </cell>
        </row>
        <row r="124">
          <cell r="B124" t="str">
            <v>18.13.110</v>
          </cell>
          <cell r="C124" t="str">
            <v>Eletroduto de PVC rígido rosqueável de 1/2 pol., com luva de rosca interna assentado em valas com profundidade de 0,60 m, inclusive escavação e reaterro.</v>
          </cell>
          <cell r="D124" t="str">
            <v>m</v>
          </cell>
          <cell r="F124">
            <v>3.33</v>
          </cell>
          <cell r="G124">
            <v>0</v>
          </cell>
        </row>
        <row r="125">
          <cell r="B125" t="str">
            <v>18.13.120</v>
          </cell>
          <cell r="C125" t="str">
            <v>Eletroduto de PVC rígido rosqueável de 3/4 pol., com luva de rosca interna assentado em valas com profundidade de 0,60 m, inclusive escavação e reaterro.</v>
          </cell>
          <cell r="D125" t="str">
            <v>m</v>
          </cell>
          <cell r="F125">
            <v>4.01</v>
          </cell>
          <cell r="G125">
            <v>0</v>
          </cell>
        </row>
        <row r="126">
          <cell r="B126" t="str">
            <v>18.13.130</v>
          </cell>
          <cell r="C126" t="str">
            <v>Eletroduto de PVC rígido rosqueável de 1 pol., com luva de rosca interna assentado em valas com profundidade de 0,60 m, inclusive escavação e reaterro.</v>
          </cell>
          <cell r="D126" t="str">
            <v>m</v>
          </cell>
          <cell r="F126">
            <v>5.39</v>
          </cell>
          <cell r="G126">
            <v>0</v>
          </cell>
        </row>
        <row r="127">
          <cell r="B127" t="str">
            <v>18.13.140</v>
          </cell>
          <cell r="C127" t="str">
            <v>Eletroduto de PVC rígido rosqueável de 1 1/2 pol., com luva de rosca interna assentado em valas com profundidade de 0,60 m, inclusive escavação e reaterro.</v>
          </cell>
          <cell r="D127" t="str">
            <v>m</v>
          </cell>
          <cell r="F127">
            <v>6.99</v>
          </cell>
          <cell r="G127">
            <v>0</v>
          </cell>
        </row>
        <row r="128">
          <cell r="B128" t="str">
            <v>18.13.150</v>
          </cell>
          <cell r="C128" t="str">
            <v>Eletroduto de PVC rígido rosqueável de 2 pol., com luva de rosca interna assentado em valas com profundidade de 0,60 m, inclusive escavação e reaterro.</v>
          </cell>
          <cell r="D128" t="str">
            <v>m</v>
          </cell>
          <cell r="F128">
            <v>8.6199999999999992</v>
          </cell>
          <cell r="G128">
            <v>0</v>
          </cell>
        </row>
        <row r="129">
          <cell r="B129" t="str">
            <v>18.13.160</v>
          </cell>
          <cell r="C129" t="str">
            <v>Eletroduto de PVC rígido rosqueável de 3 pol., com luva de rosca interna assentado em valas com profundidade de 0,60 m, inclusive escavação e reaterro.</v>
          </cell>
          <cell r="D129" t="str">
            <v>m</v>
          </cell>
          <cell r="F129">
            <v>15.23</v>
          </cell>
          <cell r="G129">
            <v>0</v>
          </cell>
        </row>
        <row r="130">
          <cell r="B130" t="str">
            <v>18.13.170</v>
          </cell>
          <cell r="C130" t="str">
            <v>Eletroduto de PVC rígido rosqueável de 4 pol., com luva de rosca interna assentado em valas com profundidade de 0,60 m, inclusive escavação e reaterro.</v>
          </cell>
          <cell r="D130" t="str">
            <v>m</v>
          </cell>
          <cell r="F130">
            <v>22.81</v>
          </cell>
          <cell r="G130">
            <v>0</v>
          </cell>
        </row>
        <row r="132">
          <cell r="B132" t="str">
            <v>18.14</v>
          </cell>
        </row>
        <row r="133">
          <cell r="B133" t="str">
            <v>18.14.010</v>
          </cell>
          <cell r="C133" t="str">
            <v xml:space="preserve">Curva de PVC rígido rosqueável de 3/4 pol., com luva de rosca interna, inclusive assentado. </v>
          </cell>
          <cell r="D133" t="str">
            <v>un</v>
          </cell>
          <cell r="F133">
            <v>1.84</v>
          </cell>
          <cell r="G133">
            <v>0</v>
          </cell>
        </row>
        <row r="134">
          <cell r="B134" t="str">
            <v>18.14.020</v>
          </cell>
          <cell r="C134" t="str">
            <v xml:space="preserve">Curva de PVC rígido rosqueável de 1 pol., com luva de rosca interna, inclusive assentado. </v>
          </cell>
          <cell r="D134" t="str">
            <v>un</v>
          </cell>
          <cell r="F134">
            <v>2.6</v>
          </cell>
          <cell r="G134">
            <v>0</v>
          </cell>
        </row>
        <row r="135">
          <cell r="B135" t="str">
            <v>18.14.030</v>
          </cell>
          <cell r="C135" t="str">
            <v xml:space="preserve">Curva de PVC rígido rosqueável de 1 1/4 pol., com luva de rosca interna, inclusive assentado. </v>
          </cell>
          <cell r="D135" t="str">
            <v>un</v>
          </cell>
          <cell r="F135">
            <v>4.0999999999999996</v>
          </cell>
          <cell r="G135">
            <v>0</v>
          </cell>
        </row>
        <row r="136">
          <cell r="B136" t="str">
            <v>18.14.040</v>
          </cell>
          <cell r="C136" t="str">
            <v xml:space="preserve">Curva de PVC rígido rosqueável de 1 1/2 pol., com luva de rosca interna, inclusive assentado. </v>
          </cell>
          <cell r="D136" t="str">
            <v>un</v>
          </cell>
          <cell r="F136">
            <v>5.0999999999999996</v>
          </cell>
          <cell r="G136">
            <v>0</v>
          </cell>
        </row>
        <row r="137">
          <cell r="B137" t="str">
            <v>18.14.050</v>
          </cell>
          <cell r="C137" t="str">
            <v xml:space="preserve">Curva de PVC rígido rosqueável de 2 pol., com luva de rosca interna, inclusive assentado. </v>
          </cell>
          <cell r="D137" t="str">
            <v>un</v>
          </cell>
          <cell r="F137">
            <v>7.96</v>
          </cell>
          <cell r="G137">
            <v>0</v>
          </cell>
        </row>
        <row r="138">
          <cell r="B138" t="str">
            <v>18.14.060</v>
          </cell>
          <cell r="C138" t="str">
            <v xml:space="preserve">Curva de PVC rígido rosqueável de 3 pol., com luva de rosca interna, inclusive assentado. </v>
          </cell>
          <cell r="D138" t="str">
            <v>un</v>
          </cell>
          <cell r="F138">
            <v>23.46</v>
          </cell>
          <cell r="G138">
            <v>0</v>
          </cell>
        </row>
        <row r="139">
          <cell r="B139" t="str">
            <v>18.14.070</v>
          </cell>
          <cell r="C139" t="str">
            <v xml:space="preserve">Curva de PVC rígido rosqueável de 4 pol., com luva de rosca interna, inclusive assentado. </v>
          </cell>
          <cell r="D139" t="str">
            <v>un</v>
          </cell>
          <cell r="F139">
            <v>37.86</v>
          </cell>
          <cell r="G139">
            <v>0</v>
          </cell>
        </row>
        <row r="141">
          <cell r="B141" t="str">
            <v>18.15</v>
          </cell>
        </row>
        <row r="142">
          <cell r="B142" t="str">
            <v>18.15.010</v>
          </cell>
          <cell r="C142" t="str">
            <v>Caixa 4 x 2 pol. Tigreflex ou similar,  inclusive assentamento.</v>
          </cell>
          <cell r="D142" t="str">
            <v>un</v>
          </cell>
          <cell r="F142">
            <v>1.45</v>
          </cell>
          <cell r="G142">
            <v>0</v>
          </cell>
        </row>
        <row r="143">
          <cell r="B143" t="str">
            <v>18.15.020</v>
          </cell>
          <cell r="C143" t="str">
            <v>Caixa 4 x 4 pol. Tigreflex ou similar,  inclusive assentamento.</v>
          </cell>
          <cell r="D143" t="str">
            <v>un</v>
          </cell>
          <cell r="F143">
            <v>1.75</v>
          </cell>
          <cell r="G143">
            <v>0</v>
          </cell>
        </row>
        <row r="144">
          <cell r="B144" t="str">
            <v>18.15.030</v>
          </cell>
          <cell r="C144" t="str">
            <v>Caixa octogonal de 4" Tigreflex ou similar, com fundo móvel, inclusive assentaemnto em laje.</v>
          </cell>
          <cell r="D144" t="str">
            <v>un</v>
          </cell>
          <cell r="F144">
            <v>1.9</v>
          </cell>
          <cell r="G144">
            <v>0</v>
          </cell>
        </row>
        <row r="145">
          <cell r="B145" t="str">
            <v>18.15.035</v>
          </cell>
          <cell r="C145" t="str">
            <v>Fornecimento e colocação de caixa pré-moldada para ar-condicionado de 15.000 BTU's</v>
          </cell>
          <cell r="D145" t="str">
            <v>un</v>
          </cell>
          <cell r="F145">
            <v>73.38</v>
          </cell>
        </row>
        <row r="147">
          <cell r="B147" t="str">
            <v>18.16</v>
          </cell>
        </row>
        <row r="148">
          <cell r="B148" t="str">
            <v>18.16.010</v>
          </cell>
          <cell r="C148" t="str">
            <v>Tomada de embutir (2P+T) com placa para caixa de 4 x 2 pol., 20 A, 250 V, Pial (linha silentoque) ou similar, inclusive instalação.</v>
          </cell>
          <cell r="D148" t="str">
            <v>un</v>
          </cell>
          <cell r="F148">
            <v>7.08</v>
          </cell>
          <cell r="G148">
            <v>0</v>
          </cell>
        </row>
        <row r="149">
          <cell r="B149" t="str">
            <v>18.16.020</v>
          </cell>
          <cell r="C149" t="str">
            <v>Tomada de embutir para telefone quatro polos, Padrão Telebrás, com placa, para caixa de 4 x 2 pol., Pial (linha silentoque) ou similar, inclusive instalação.</v>
          </cell>
          <cell r="D149" t="str">
            <v>un</v>
          </cell>
          <cell r="F149">
            <v>6.55</v>
          </cell>
          <cell r="G149">
            <v>0</v>
          </cell>
        </row>
        <row r="151">
          <cell r="B151" t="str">
            <v>18.17</v>
          </cell>
        </row>
        <row r="152">
          <cell r="B152" t="str">
            <v>18.17.010</v>
          </cell>
          <cell r="C152" t="str">
            <v>Conjunto ARSTOP ou similar de embutir, em caixa 4 x 4 pol., com placa, tomada Tripolar para pino chato e disjuntor termomagnético de 25 A, 250 V, inclusive instalação.</v>
          </cell>
          <cell r="D152" t="str">
            <v>un</v>
          </cell>
          <cell r="F152">
            <v>20.72</v>
          </cell>
          <cell r="G152">
            <v>0</v>
          </cell>
        </row>
        <row r="154">
          <cell r="B154" t="str">
            <v>18.18</v>
          </cell>
        </row>
        <row r="155">
          <cell r="B155" t="str">
            <v>18.18.010</v>
          </cell>
          <cell r="C155" t="str">
            <v>Interruptor de embutir de uma secção para caixa de 4 x 2 pol., com placa, 10 A, 250 V, Pial (linha silentoque) ou similar, inclusive instalação.</v>
          </cell>
          <cell r="D155" t="str">
            <v>un</v>
          </cell>
          <cell r="F155">
            <v>3.9</v>
          </cell>
          <cell r="G155">
            <v>0</v>
          </cell>
        </row>
        <row r="156">
          <cell r="B156" t="str">
            <v>18.18.020</v>
          </cell>
          <cell r="C156" t="str">
            <v>Interruptor de embutir de duas secções para caixa de 4 x 2 pol., com placa, 10 A, 250 V, Pial (linha silentoque) ou similar, inclusive instalação.</v>
          </cell>
          <cell r="D156" t="str">
            <v>un</v>
          </cell>
          <cell r="F156">
            <v>6.76</v>
          </cell>
          <cell r="G156">
            <v>0</v>
          </cell>
        </row>
        <row r="157">
          <cell r="B157" t="str">
            <v>18.18.030</v>
          </cell>
          <cell r="C157" t="str">
            <v>Interruptor de embutir de três secções para caixa de 4 x 2 pol., com placa, 10 A, 250 V, Pial (linha silentoque) ou similar, inclusive instalação.</v>
          </cell>
          <cell r="D157" t="str">
            <v>un</v>
          </cell>
          <cell r="F157">
            <v>8.8800000000000008</v>
          </cell>
          <cell r="G157">
            <v>0</v>
          </cell>
        </row>
        <row r="158">
          <cell r="B158" t="str">
            <v>18.18.040</v>
          </cell>
          <cell r="C158" t="str">
            <v>Interruptor de embutir de uma secção conjugada com tomada, para caixa de 4 x 2 pol., com placa, 10 A, 250 V, Pial (linha silentoque) ou similar, inclusive instalação.</v>
          </cell>
          <cell r="D158" t="str">
            <v>un</v>
          </cell>
          <cell r="F158">
            <v>6.71</v>
          </cell>
          <cell r="G158">
            <v>0</v>
          </cell>
        </row>
        <row r="159">
          <cell r="B159" t="str">
            <v>18.18.050</v>
          </cell>
          <cell r="C159" t="str">
            <v>Interruptor de embutir de duas secções conjugada com tomada, para caixa de 4 x 2 pol., com placa, 10 A, 250 V, Pial (linha silentoque) ou similar, inclusive instalação.</v>
          </cell>
          <cell r="D159" t="str">
            <v>un</v>
          </cell>
          <cell r="F159">
            <v>8.93</v>
          </cell>
          <cell r="G159">
            <v>0</v>
          </cell>
        </row>
        <row r="160">
          <cell r="B160" t="str">
            <v>18.18.060</v>
          </cell>
          <cell r="C160" t="str">
            <v>Interruptor de embutir Three-Way (vai e vem), para caixa de 4 x 2 pol., com placa, 10 A, 250 V, Pial (linha silentoque) ou similar, inclusive instalação.</v>
          </cell>
          <cell r="D160" t="str">
            <v>un</v>
          </cell>
          <cell r="F160">
            <v>5.19</v>
          </cell>
          <cell r="G160">
            <v>0</v>
          </cell>
        </row>
        <row r="162">
          <cell r="B162" t="str">
            <v>18.19</v>
          </cell>
        </row>
        <row r="163">
          <cell r="B163" t="str">
            <v>18.19.010</v>
          </cell>
          <cell r="C163" t="str">
            <v>Fio de cobre, têmpera mole, classe 1, isolamento de PVC - 70 C, tipo BWF, 750 V, Foreplast ou similar, S.M. - 1,5 mm², inclusive instalação em eletroduto.</v>
          </cell>
          <cell r="D163" t="str">
            <v>m</v>
          </cell>
          <cell r="F163">
            <v>0.59</v>
          </cell>
          <cell r="G163">
            <v>0</v>
          </cell>
        </row>
        <row r="164">
          <cell r="B164" t="str">
            <v>18.19.020</v>
          </cell>
          <cell r="C164" t="str">
            <v>Fio de cobre, têmpera mole, classe 1, isolamento de PVC - 70 C, tipo BWF, 750 V, Foreplast ou similar, S.M. - 2,5 mm², inclusive instalação em eletroduto.</v>
          </cell>
          <cell r="D164" t="str">
            <v>m</v>
          </cell>
          <cell r="F164">
            <v>0.85</v>
          </cell>
          <cell r="G164">
            <v>0</v>
          </cell>
        </row>
        <row r="165">
          <cell r="B165" t="str">
            <v>18.19.025</v>
          </cell>
          <cell r="C165" t="str">
            <v>Cabro de cobre, têmpera mole, encordoamento classe 2, isolamento de PVC - 70 C, tipo BWF, 750 V, Foreplast ou similar, S.M. - 2,5 mm², inclusive instalação em eletroduto.</v>
          </cell>
          <cell r="D165" t="str">
            <v>m</v>
          </cell>
          <cell r="F165">
            <v>0.9</v>
          </cell>
          <cell r="G165">
            <v>0</v>
          </cell>
        </row>
        <row r="166">
          <cell r="B166" t="str">
            <v>18.19.030</v>
          </cell>
          <cell r="C166" t="str">
            <v>Cabo de cobre, têmpera mole, encordoamento classe 2, isolamento de PVC - 70 C, tipo BWF, 750 V, Foreplast ou similar, S.M. - 4,0 mm², inclusive instalação em eletroduto.</v>
          </cell>
          <cell r="D166" t="str">
            <v>m</v>
          </cell>
          <cell r="F166">
            <v>0.94</v>
          </cell>
          <cell r="G166">
            <v>0</v>
          </cell>
        </row>
        <row r="167">
          <cell r="B167" t="str">
            <v>18.19.040</v>
          </cell>
          <cell r="C167" t="str">
            <v>Cabo de cobre, têmpera mole, encordoamento classe 2, isolamento de PVC - 70 C, tipo BWF, 750 V, Foreplast ou similar, S.M. - 6,0 mm², inclusive instalação em eletroduto.</v>
          </cell>
          <cell r="D167" t="str">
            <v>m</v>
          </cell>
          <cell r="F167">
            <v>1.1299999999999999</v>
          </cell>
          <cell r="G167">
            <v>0</v>
          </cell>
        </row>
        <row r="168">
          <cell r="B168" t="str">
            <v>18.19.041</v>
          </cell>
          <cell r="C168" t="str">
            <v>Cabo de cobre, têmpera mole, encordoamento classe 2, isolamento de PVC - 70 C, tipo BWF, 750 V, Foreplast ou similar, S.M. - 10,0 mm², inclusive instalação em eletroduto.</v>
          </cell>
          <cell r="D168" t="str">
            <v>m</v>
          </cell>
          <cell r="F168">
            <v>1.6</v>
          </cell>
          <cell r="G168">
            <v>0</v>
          </cell>
        </row>
        <row r="169">
          <cell r="B169" t="str">
            <v>18.19.042</v>
          </cell>
          <cell r="C169" t="str">
            <v>Cabo de cobre, têmpera mole, encordoamento classe 2, isolamento de PVC - 70 C, tipo BWF, 750 V, Foreplast ou similar, S.M. - 16,0 mm², inclusive instalação em eletroduto.</v>
          </cell>
          <cell r="D169" t="str">
            <v>m</v>
          </cell>
          <cell r="F169">
            <v>2.11</v>
          </cell>
          <cell r="G169">
            <v>0</v>
          </cell>
        </row>
        <row r="170">
          <cell r="B170" t="str">
            <v>18.19.043</v>
          </cell>
          <cell r="C170" t="str">
            <v>Cabo de cobre, têmpera mole, encordoamento classe 2, isolamento de PVC - 70 C, tipo BWF, 750 V, Foreplast ou similar, S.M. - 25,0 mm², inclusive instalação em eletroduto.</v>
          </cell>
          <cell r="D170" t="str">
            <v>m</v>
          </cell>
          <cell r="F170">
            <v>2.93</v>
          </cell>
          <cell r="G170">
            <v>0</v>
          </cell>
        </row>
        <row r="171">
          <cell r="B171" t="str">
            <v>18.19.046</v>
          </cell>
          <cell r="C171" t="str">
            <v>Cabo de cobre (1 condutor), têmpera mole, encordoamento classe 2, isolamento de PVC - Flame Resistant - 70 C, 0,6 / 1 Kv, cobertura de PVC-ST 1, Foremax ou similar, S.M. - 1,5 mm², inclusive instalação em eletroduto.</v>
          </cell>
          <cell r="D171" t="str">
            <v>m</v>
          </cell>
          <cell r="F171">
            <v>0.69</v>
          </cell>
          <cell r="G171">
            <v>0</v>
          </cell>
        </row>
        <row r="172">
          <cell r="B172" t="str">
            <v>18.19.047</v>
          </cell>
          <cell r="C172" t="str">
            <v>Cabo de cobre (1 condutor), têmpera mole, encordoamento classe 2, isolamento de PVC - Flame Resistant - 70 C, 0,6 / 1 Kv, cobertura de PVC-ST 1, Foremax ou similar, S.M. - 2,5 mm², inclusive instalação em eletroduto.</v>
          </cell>
          <cell r="D172" t="str">
            <v>m</v>
          </cell>
          <cell r="F172">
            <v>0.83</v>
          </cell>
          <cell r="G172">
            <v>0</v>
          </cell>
        </row>
        <row r="173">
          <cell r="B173" t="str">
            <v>18.19.048</v>
          </cell>
          <cell r="C173" t="str">
            <v>Cabo de cobre (1 condutor), têmpera mole, encordoamento classe 2, isolamento de PVC - Flame Resistant - 70 C, 0,6 / 1 Kv, cobertura de PVC-ST 1, Foremax ou similar, S.M. - 4,0 mm², inclusive instalação em eletroduto.</v>
          </cell>
          <cell r="D173" t="str">
            <v>m</v>
          </cell>
          <cell r="F173">
            <v>1.29</v>
          </cell>
          <cell r="G173">
            <v>0</v>
          </cell>
        </row>
        <row r="174">
          <cell r="B174" t="str">
            <v>18.19.049</v>
          </cell>
          <cell r="C174" t="str">
            <v>Cabo de cobre (1 condutor), têmpera mole, encordoamento classe 2, isolamento de PVC - Flame Resistant - 70 C, 0,6 / 1 Kv, cobertura de PVC-ST 1, Foremax ou similar, S.M. - 6,0 mm², inclusive instalação em eletroduto.</v>
          </cell>
          <cell r="D174" t="str">
            <v>m</v>
          </cell>
          <cell r="F174">
            <v>1.56</v>
          </cell>
          <cell r="G174">
            <v>0</v>
          </cell>
        </row>
        <row r="175">
          <cell r="B175" t="str">
            <v>18.19.050</v>
          </cell>
          <cell r="C175" t="str">
            <v>Cabo de cobre (1 condutor), têmpera mole, encordoamento classe 2, isolamento de PVC - Flame Resistant - 70 C, 0,6 / 1 Kv, cobertura de PVC-ST 1, Foremax ou similar, S.M. - 10,0 mm², inclusive instalação em eletroduto.</v>
          </cell>
          <cell r="D175" t="str">
            <v>m</v>
          </cell>
          <cell r="F175">
            <v>2.06</v>
          </cell>
          <cell r="G175">
            <v>0</v>
          </cell>
        </row>
        <row r="176">
          <cell r="B176" t="str">
            <v>18.19.060</v>
          </cell>
          <cell r="C176" t="str">
            <v>Cabo de cobre (1 condutor), têmpera mole, encordoamento classe 2, isolamento de PVC - Flame Resistant - 70 C, 0,6 / 1 Kv, cobertura de PVC-ST 1, Foremax ou similar, S.M. - 16,0 mm², inclusive instalação em eletroduto.</v>
          </cell>
          <cell r="D176" t="str">
            <v>m</v>
          </cell>
          <cell r="F176">
            <v>2.9</v>
          </cell>
          <cell r="G176">
            <v>0</v>
          </cell>
        </row>
        <row r="177">
          <cell r="B177" t="str">
            <v>18.19.065</v>
          </cell>
          <cell r="C177" t="str">
            <v>Dec., de piso cimentado.</v>
          </cell>
          <cell r="F177">
            <v>9.1</v>
          </cell>
          <cell r="G177">
            <v>0</v>
          </cell>
        </row>
        <row r="178">
          <cell r="B178" t="str">
            <v>18.19.070</v>
          </cell>
          <cell r="C178" t="str">
            <v>Cabo de cobre (1 condutor), têmpera mole, encordoamento classe 2, isolamento de PVC - Flame Resistant - 70 C, 0,6 / 1 Kv, cobertura de PVC-ST 1, Foremax ou similar, S.M. - 25,0 mm², inclusive instalação em eletroduto.</v>
          </cell>
          <cell r="D178" t="str">
            <v>m</v>
          </cell>
          <cell r="F178">
            <v>3.85</v>
          </cell>
          <cell r="G178">
            <v>0</v>
          </cell>
        </row>
        <row r="179">
          <cell r="B179" t="str">
            <v>18.19.080</v>
          </cell>
          <cell r="C179" t="str">
            <v>Cabo de cobre (1 condutor), têmpera mole, encordoamento classe 2, isolamento de PVC - Flame Resistant - 70 C, 0,6 / 1 Kv, cobertura de PVC-ST 1, Foremax ou similar, S.M. - 35,0 mm², inclusive instalação em eletroduto.</v>
          </cell>
          <cell r="D179" t="str">
            <v>m</v>
          </cell>
          <cell r="F179">
            <v>4.91</v>
          </cell>
          <cell r="G179">
            <v>0</v>
          </cell>
        </row>
        <row r="180">
          <cell r="B180" t="str">
            <v>18.19.085</v>
          </cell>
          <cell r="C180" t="str">
            <v>Cabo de Cobre  com isolamento termoplástico para ligação dos postes, com 4,0 mm² - 28 A, inclusive instalação em eletroduto.</v>
          </cell>
          <cell r="D180" t="str">
            <v>m</v>
          </cell>
          <cell r="F180">
            <v>0.8</v>
          </cell>
          <cell r="G180">
            <v>0</v>
          </cell>
        </row>
        <row r="182">
          <cell r="B182" t="str">
            <v>18.20</v>
          </cell>
        </row>
        <row r="183">
          <cell r="B183" t="str">
            <v>18.20.010</v>
          </cell>
          <cell r="C183" t="str">
            <v>Disjuntor monopolar termomagnético até 30 A, 220 V, Eletromar ou similar, inclusive instalação em quadro de distribuição.</v>
          </cell>
          <cell r="D183" t="str">
            <v>un</v>
          </cell>
          <cell r="F183">
            <v>6.01</v>
          </cell>
          <cell r="G183">
            <v>0</v>
          </cell>
        </row>
        <row r="184">
          <cell r="B184" t="str">
            <v>18.20.020</v>
          </cell>
          <cell r="C184" t="str">
            <v>Disjuntor monopolar termomagnético até 35 a 50A, 220 V, Eletromar ou similar, inclusive instalação em quadro de distribuição.</v>
          </cell>
          <cell r="D184" t="str">
            <v>un</v>
          </cell>
          <cell r="F184">
            <v>8.06</v>
          </cell>
          <cell r="G184">
            <v>0</v>
          </cell>
        </row>
        <row r="185">
          <cell r="B185" t="str">
            <v>18.20.030</v>
          </cell>
          <cell r="C185" t="str">
            <v>Disjuntor tripolar termomagnético até 50 A 380, 220 V, Eletromar ou similar, inclusive instalação em quadro de distribuição.</v>
          </cell>
          <cell r="D185" t="str">
            <v>un</v>
          </cell>
          <cell r="F185">
            <v>30.85</v>
          </cell>
          <cell r="G185">
            <v>0</v>
          </cell>
        </row>
        <row r="186">
          <cell r="B186" t="str">
            <v>18.20.040</v>
          </cell>
          <cell r="C186" t="str">
            <v>Disjuntor tripolar termomagnético até 60 a 100 A, 380 V, Eletromar ou similar, inclusive instalação em quadro de distribuição.</v>
          </cell>
          <cell r="D186" t="str">
            <v>un</v>
          </cell>
          <cell r="F186">
            <v>45.39</v>
          </cell>
          <cell r="G186">
            <v>0</v>
          </cell>
        </row>
        <row r="187">
          <cell r="B187" t="str">
            <v>18.20.050</v>
          </cell>
          <cell r="C187" t="str">
            <v>Disjuntor tripolar termomagnético até 120 a 150 A, 380 V, Eletromar ou similar, inclusive instalação em quadro de distribuição.</v>
          </cell>
          <cell r="D187" t="str">
            <v>un</v>
          </cell>
          <cell r="F187">
            <v>115.39</v>
          </cell>
          <cell r="G187">
            <v>0</v>
          </cell>
        </row>
        <row r="188">
          <cell r="B188" t="str">
            <v>18.20.055</v>
          </cell>
          <cell r="C188" t="str">
            <v>Fornecimento e colocação de disjuntor 15 A.</v>
          </cell>
          <cell r="D188" t="str">
            <v>un</v>
          </cell>
          <cell r="F188">
            <v>7.67</v>
          </cell>
        </row>
        <row r="189">
          <cell r="B189" t="str">
            <v>18.20.056</v>
          </cell>
          <cell r="C189" t="str">
            <v>Fornecimento e colocação de disjuntor 50 A.</v>
          </cell>
          <cell r="D189" t="str">
            <v>un</v>
          </cell>
          <cell r="F189">
            <v>10.27</v>
          </cell>
        </row>
        <row r="190">
          <cell r="B190" t="str">
            <v>18.20.057</v>
          </cell>
          <cell r="C190" t="str">
            <v>Fornecimento e colocação de disjuntor tripolar 150 A (quadro de medição).</v>
          </cell>
          <cell r="D190" t="str">
            <v>un</v>
          </cell>
          <cell r="F190">
            <v>149.04</v>
          </cell>
        </row>
        <row r="192">
          <cell r="B192" t="str">
            <v>18.21</v>
          </cell>
        </row>
        <row r="193">
          <cell r="B193" t="str">
            <v>18.21.010</v>
          </cell>
          <cell r="C193" t="str">
            <v xml:space="preserve">Quadro de distribuição metálico de embutir, com barramento de neutro tipo com 600, eletromar ou similar, para até 6 circuitos momopolares, com sobretampa articulada provida de visor transparente, inclusive instalação. </v>
          </cell>
          <cell r="D193" t="str">
            <v>un</v>
          </cell>
          <cell r="F193">
            <v>49.2</v>
          </cell>
          <cell r="G193">
            <v>0</v>
          </cell>
        </row>
        <row r="194">
          <cell r="B194" t="str">
            <v>18.21.020</v>
          </cell>
          <cell r="C194" t="str">
            <v xml:space="preserve">Quadro de distribuição metálico de embutir, com barramento de neutro tipo com 600, eletromar ou similar, para até 8 circuitos momopolares, com sobretampa articulada provida de visor transparente, inclusive instalação. </v>
          </cell>
          <cell r="D194" t="str">
            <v>un</v>
          </cell>
          <cell r="F194">
            <v>52.3</v>
          </cell>
          <cell r="G194">
            <v>0</v>
          </cell>
        </row>
        <row r="196">
          <cell r="B196" t="str">
            <v>18.21.150</v>
          </cell>
          <cell r="C196" t="str">
            <v xml:space="preserve">Quadro de distribuição metálico de embutir, com barramento, chave geral e placa neutro ref. QDETN-12, Cemar ou similar, para até 12 circuitos momopolares, com porta, inclusive instalação. </v>
          </cell>
          <cell r="D196" t="str">
            <v>un</v>
          </cell>
          <cell r="F196">
            <v>50.64</v>
          </cell>
          <cell r="G196">
            <v>0</v>
          </cell>
        </row>
        <row r="197">
          <cell r="B197" t="str">
            <v>18.21.030</v>
          </cell>
          <cell r="C197" t="str">
            <v xml:space="preserve">Quadro de distribuição metálico de embutir, com barramento, chave geral e placa neutro tipo PQR 15 C, eletromar ou similar, para até 15 circuitos momopolares, com porta e trinco, inclusive instalação. </v>
          </cell>
          <cell r="D197" t="str">
            <v>un</v>
          </cell>
          <cell r="F197">
            <v>163.95</v>
          </cell>
          <cell r="G197">
            <v>0</v>
          </cell>
        </row>
        <row r="198">
          <cell r="B198" t="str">
            <v>18.21.035</v>
          </cell>
          <cell r="C198" t="str">
            <v xml:space="preserve">Quadro de distribuição metálico de embutir, com barramento, chave geral e placa neutro tipo PQR 18 CA, eletromar ou similar, para até 18 circuitos momopolares, com porta e trinco, inclusive instalação. </v>
          </cell>
          <cell r="D198" t="str">
            <v>un</v>
          </cell>
          <cell r="F198">
            <v>213.95</v>
          </cell>
          <cell r="G198">
            <v>0</v>
          </cell>
        </row>
        <row r="199">
          <cell r="B199" t="str">
            <v>18.21.170</v>
          </cell>
          <cell r="C199" t="str">
            <v xml:space="preserve">Quadro de distribuição metálico de embutir, com barramento, chave geral e placa neutro ref. QDETN-32 Cemar ou similar, para 32 , circuitos momopolares, com porta e trinco, inclusive instalação. </v>
          </cell>
          <cell r="D199" t="str">
            <v>un</v>
          </cell>
          <cell r="F199">
            <v>104.28</v>
          </cell>
          <cell r="G199">
            <v>0</v>
          </cell>
        </row>
        <row r="200">
          <cell r="B200" t="str">
            <v>18.21.045</v>
          </cell>
          <cell r="C200" t="str">
            <v>Luminária tipo globo leitoso completa.</v>
          </cell>
          <cell r="D200" t="str">
            <v>un</v>
          </cell>
          <cell r="F200">
            <v>24.83</v>
          </cell>
        </row>
        <row r="201">
          <cell r="B201" t="str">
            <v>18.21.050</v>
          </cell>
          <cell r="C201" t="str">
            <v xml:space="preserve">Quadro de distribuição metálico de embutir, com barramento, chave geral e placa neutro tipo PQR 30 CA, eletromar ou similar, para 30 , circuitos momopolares, com porta e trinco, inclusive instalação. </v>
          </cell>
          <cell r="D201" t="str">
            <v>un</v>
          </cell>
          <cell r="F201">
            <v>258.60000000000002</v>
          </cell>
          <cell r="G201">
            <v>0</v>
          </cell>
        </row>
        <row r="202">
          <cell r="B202" t="str">
            <v>18.21.060</v>
          </cell>
          <cell r="C202" t="str">
            <v xml:space="preserve">Quadro de distribuição metálico de embutir, sem barramento, tipo QCSP, Gomes ou similar, para até 3 circuitos momopolares, sem porta, inclusive instalação. </v>
          </cell>
          <cell r="D202" t="str">
            <v>un</v>
          </cell>
          <cell r="F202">
            <v>16.18</v>
          </cell>
          <cell r="G202">
            <v>0</v>
          </cell>
        </row>
        <row r="203">
          <cell r="B203" t="str">
            <v>18.21.070</v>
          </cell>
          <cell r="C203" t="str">
            <v xml:space="preserve">Quadro de distribuição metálico de embutir, sem barramento, tipo QCCP, Gomes ou similar, para até 3 circuitos momopolares, com porta, inclusive instalação. </v>
          </cell>
          <cell r="D203" t="str">
            <v>un</v>
          </cell>
          <cell r="F203">
            <v>16.78</v>
          </cell>
          <cell r="G203">
            <v>0</v>
          </cell>
        </row>
        <row r="204">
          <cell r="B204" t="str">
            <v>18.21.080</v>
          </cell>
          <cell r="C204" t="str">
            <v xml:space="preserve">Quadro de distribuição metálico de embutir, sem barramento, tipo QCCP, Gomes ou similar, para até 6 circuitos momopolares, com porta, inclusive instalação. </v>
          </cell>
          <cell r="D204" t="str">
            <v>un</v>
          </cell>
          <cell r="F204">
            <v>19.13</v>
          </cell>
          <cell r="G204">
            <v>0</v>
          </cell>
        </row>
        <row r="205">
          <cell r="B205" t="str">
            <v>18.21.090</v>
          </cell>
          <cell r="C205" t="str">
            <v xml:space="preserve">Quadro de distribuição metálico de embutir, sem barramento, tipo QCCP, Gomes ou similar, para até 12 circuitos momopolares, com porta, inclusive instalação. </v>
          </cell>
          <cell r="D205" t="str">
            <v>un</v>
          </cell>
          <cell r="F205">
            <v>24.78</v>
          </cell>
          <cell r="G205">
            <v>0</v>
          </cell>
        </row>
        <row r="206">
          <cell r="B206" t="str">
            <v>18.21.100</v>
          </cell>
          <cell r="C206" t="str">
            <v xml:space="preserve">Quadro de distribuição metálico de embutir, sem barramento, tipo QCCP, Gomes ou similar, para até 18 circuitos momopolares, com porta, inclusive instalação. </v>
          </cell>
          <cell r="D206" t="str">
            <v>un</v>
          </cell>
          <cell r="F206">
            <v>44.17</v>
          </cell>
          <cell r="G206">
            <v>0</v>
          </cell>
        </row>
        <row r="208">
          <cell r="B208" t="str">
            <v>18.22</v>
          </cell>
        </row>
        <row r="209">
          <cell r="B209" t="str">
            <v>18.22.005</v>
          </cell>
          <cell r="C209" t="str">
            <v>Fornecimento e instalação de módulo de  distribuição com barramento para 300 A.</v>
          </cell>
          <cell r="D209" t="str">
            <v>un</v>
          </cell>
          <cell r="F209">
            <v>1747.73</v>
          </cell>
        </row>
        <row r="210">
          <cell r="B210" t="str">
            <v>18.22.010</v>
          </cell>
          <cell r="C210" t="str">
            <v>Ponto de luz em teto ou parede, incluindo caixa 4 x 4 pol. Tigreflex ou similar, tubulação PVC rígido e fiação, até o quadro de distribuição.</v>
          </cell>
          <cell r="D210" t="str">
            <v>pt</v>
          </cell>
          <cell r="F210">
            <v>18.059999999999999</v>
          </cell>
          <cell r="G210">
            <v>0</v>
          </cell>
        </row>
        <row r="211">
          <cell r="B211" t="str">
            <v>18.22.015</v>
          </cell>
          <cell r="C211" t="str">
            <v>Recuperação do quadro de medição existente (substação área)</v>
          </cell>
          <cell r="D211" t="str">
            <v>un</v>
          </cell>
          <cell r="F211">
            <v>251.95</v>
          </cell>
        </row>
        <row r="212">
          <cell r="B212" t="str">
            <v>18.22.016</v>
          </cell>
          <cell r="C212" t="str">
            <v>Fornecimento e colocação de cabo 50 mm² (substação ao módulo de distribuição)</v>
          </cell>
          <cell r="D212" t="str">
            <v>m</v>
          </cell>
          <cell r="F212">
            <v>9.75</v>
          </cell>
        </row>
        <row r="213">
          <cell r="B213" t="str">
            <v>18.22.020</v>
          </cell>
          <cell r="C213" t="str">
            <v>Ponto de interruptor de uma secção, Pial ou similar, inclusive tubulação PVC rígido, fiação, caixa 4 x 2 pol., Tigreflex ou similar placa e demais acessórios, até o ponto de luz.</v>
          </cell>
          <cell r="D213" t="str">
            <v>pt</v>
          </cell>
          <cell r="F213">
            <v>16.62</v>
          </cell>
          <cell r="G213">
            <v>0</v>
          </cell>
        </row>
        <row r="214">
          <cell r="B214" t="str">
            <v>18.22.030</v>
          </cell>
          <cell r="C214" t="str">
            <v>Ponto de interruptor de 2 secções, Pial ou similar, inclusive tubulação PVC rígido, fiação, caixa 4 x 2 pol., Tigreflex ou similar, placa e demais acessórios, até o ponto de luz.</v>
          </cell>
          <cell r="D214" t="str">
            <v>pt</v>
          </cell>
          <cell r="F214">
            <v>24.04</v>
          </cell>
          <cell r="G214">
            <v>0</v>
          </cell>
        </row>
        <row r="215">
          <cell r="B215" t="str">
            <v>18.22.040</v>
          </cell>
          <cell r="C215" t="str">
            <v>Ponto de interruptor de 3 secções, Pial ou similar, inclusive tubulação PVC rígido, fiação, caixa 4 x 2 pol., Tigreflex ou similar, placa e demais acessórios, até o ponto de luz.</v>
          </cell>
          <cell r="D215" t="str">
            <v>pt</v>
          </cell>
          <cell r="F215">
            <v>29.36</v>
          </cell>
          <cell r="G215">
            <v>0</v>
          </cell>
        </row>
        <row r="216">
          <cell r="B216" t="str">
            <v>18.22.050</v>
          </cell>
          <cell r="C216" t="str">
            <v>Ponto de interruptor Three-Way, Pial ou similar, inclusive tubulação PVC rígido, fiação, caixa 4 x 2 pol., Tigreflex ou similar, placa e demais acessórios, até o ponto de luz.</v>
          </cell>
          <cell r="D216" t="str">
            <v>pt</v>
          </cell>
          <cell r="F216">
            <v>47.79</v>
          </cell>
          <cell r="G216">
            <v>0</v>
          </cell>
        </row>
        <row r="217">
          <cell r="B217" t="str">
            <v>18.22.060</v>
          </cell>
          <cell r="C217" t="str">
            <v>Ponto de tomada universal (2P+1 T), Pial ou similar, inclusive tubulação PVC rígido, fiação, caixa 4 x 2 pol., Tigreflex ou similar, placa e demais acessórios, até o ponto de luz ou quadro de distribuição.</v>
          </cell>
          <cell r="D217" t="str">
            <v>pt</v>
          </cell>
          <cell r="F217">
            <v>29.94</v>
          </cell>
          <cell r="G217">
            <v>0</v>
          </cell>
        </row>
        <row r="218">
          <cell r="B218" t="str">
            <v>18.22.070</v>
          </cell>
          <cell r="C218" t="str">
            <v>Ponto de tomada universal (2P+1 T), Pial ou similar para 2000 W, inclusive tubulação PVC rígido, fiação, caixa 4 x 2 pol., Tigreflex ou similar, placa e demais acessórios, até o ponto de luz ou quadro de distribuição.</v>
          </cell>
          <cell r="D218" t="str">
            <v>pt</v>
          </cell>
          <cell r="F218">
            <v>44.67</v>
          </cell>
          <cell r="G218">
            <v>0</v>
          </cell>
        </row>
        <row r="219">
          <cell r="B219" t="str">
            <v>18.22.080</v>
          </cell>
          <cell r="C219" t="str">
            <v>Ponto de tomada para ar-condicionado com conjunto tipo Arstop ou similar, em caixa Tigreflex ou similar 4 x 4 pol., com placa, tomada tripolar para pino chato e disjuntor termomagnético de 25 A, inclusive tubulação de PVC rígido, fiação, aterramento e dem</v>
          </cell>
          <cell r="D219" t="str">
            <v>pt</v>
          </cell>
          <cell r="F219">
            <v>56.86</v>
          </cell>
          <cell r="G219">
            <v>0</v>
          </cell>
        </row>
        <row r="220">
          <cell r="B220" t="str">
            <v>18.22.085</v>
          </cell>
          <cell r="C220" t="str">
            <v xml:space="preserve">Ponto de tomada para ar-condicionado </v>
          </cell>
          <cell r="D220" t="str">
            <v>pt</v>
          </cell>
          <cell r="F220">
            <v>67.260000000000005</v>
          </cell>
        </row>
        <row r="221">
          <cell r="B221" t="str">
            <v>18.22.090</v>
          </cell>
          <cell r="C221" t="str">
            <v>Ponto de tomada para telefone, Pial ou similar, em caixa Tigreflex ou similar 4 x 2 pol., inclusive placa, tubulação de PVC rígido, fiação, caixas de passagem e demais acessórios, até a caixa de distribuição do pavimento.</v>
          </cell>
          <cell r="D221" t="str">
            <v>pt</v>
          </cell>
          <cell r="F221">
            <v>30.89</v>
          </cell>
          <cell r="G221">
            <v>0</v>
          </cell>
        </row>
        <row r="222">
          <cell r="B222" t="str">
            <v>18.22.091</v>
          </cell>
          <cell r="C222" t="str">
            <v>Instalação elétrica</v>
          </cell>
          <cell r="D222" t="str">
            <v>vb</v>
          </cell>
          <cell r="F222">
            <v>232.9</v>
          </cell>
          <cell r="G222">
            <v>0</v>
          </cell>
        </row>
        <row r="223">
          <cell r="B223" t="str">
            <v>18.22.095</v>
          </cell>
          <cell r="C223" t="str">
            <v>Ponto de tomada 220 V convencional.</v>
          </cell>
          <cell r="D223" t="str">
            <v>pt</v>
          </cell>
          <cell r="F223">
            <v>38.92</v>
          </cell>
        </row>
        <row r="224">
          <cell r="B224" t="str">
            <v>18.22.096</v>
          </cell>
          <cell r="C224" t="str">
            <v>Ramal de alimentação para ponto de telefone.</v>
          </cell>
          <cell r="D224" t="str">
            <v>vb</v>
          </cell>
          <cell r="F224">
            <v>413.4</v>
          </cell>
        </row>
        <row r="225">
          <cell r="B225" t="str">
            <v>18.22.100</v>
          </cell>
          <cell r="C225" t="str">
            <v>Ponto de campainha, inclusive caixa, cigarra, botão, espelho, tubulação PVC rígido, fiação e demais acessórios, até quadro de sinalização instalado no posto de enfermagem.</v>
          </cell>
          <cell r="D225" t="str">
            <v>pt</v>
          </cell>
          <cell r="F225">
            <v>44.69</v>
          </cell>
          <cell r="G225">
            <v>0</v>
          </cell>
        </row>
        <row r="226">
          <cell r="B226" t="str">
            <v>18.22.110</v>
          </cell>
          <cell r="C226" t="str">
            <v>Ponto para computador</v>
          </cell>
          <cell r="D226" t="str">
            <v>pt</v>
          </cell>
          <cell r="F226">
            <v>51.5</v>
          </cell>
        </row>
        <row r="228">
          <cell r="B228" t="str">
            <v>18.24</v>
          </cell>
        </row>
        <row r="229">
          <cell r="B229" t="str">
            <v>18.24.005</v>
          </cell>
          <cell r="C229" t="str">
            <v>Luminária tipo sobrepor aberta para 02 lâmpads fluorescente 40 W (calha trapezoidal) completa.</v>
          </cell>
          <cell r="D229" t="str">
            <v>un</v>
          </cell>
          <cell r="F229">
            <v>45.84</v>
          </cell>
        </row>
        <row r="230">
          <cell r="B230" t="str">
            <v>18.24.010</v>
          </cell>
          <cell r="C230" t="str">
            <v>Caixa de passagem subterrânea com dimensões internas 0,40 x 0,40 m, altura 0,60 m, sobre camada de brita com 0,10 m de espessura, pararedes em alvenaria e laje de tampa em concreto armado, inclusive escavaçào, remoção e reaterro.</v>
          </cell>
          <cell r="D230" t="str">
            <v>un</v>
          </cell>
          <cell r="F230">
            <v>19.91</v>
          </cell>
          <cell r="G230">
            <v>0</v>
          </cell>
        </row>
        <row r="231">
          <cell r="B231" t="str">
            <v>18.24.020</v>
          </cell>
          <cell r="C231" t="str">
            <v>Caixa de passagem subterrânea para entrada de rede telefônica, tipo R1 (até 35 pontos), com dimensões internas 0,60 x 0,35 m, altura 0,50 m, paredes em alvenaria, e laje de tampa em concreto armado, inclusive escavação, remoção e reaterro.</v>
          </cell>
          <cell r="D231" t="str">
            <v>un</v>
          </cell>
          <cell r="F231">
            <v>21.87</v>
          </cell>
          <cell r="G231">
            <v>0</v>
          </cell>
        </row>
        <row r="232">
          <cell r="B232" t="str">
            <v>18.24.030</v>
          </cell>
          <cell r="C232" t="str">
            <v>Caixa para ar condicionado</v>
          </cell>
          <cell r="D232" t="str">
            <v>un</v>
          </cell>
          <cell r="F232">
            <v>23.82</v>
          </cell>
        </row>
        <row r="234">
          <cell r="B234" t="str">
            <v>18.25</v>
          </cell>
        </row>
        <row r="235">
          <cell r="B235" t="str">
            <v>18.25.005</v>
          </cell>
          <cell r="C235" t="str">
            <v>Inatalação elétrica.</v>
          </cell>
          <cell r="D235" t="str">
            <v>vb</v>
          </cell>
          <cell r="F235">
            <v>91.2</v>
          </cell>
          <cell r="G235">
            <v>0</v>
          </cell>
        </row>
        <row r="236">
          <cell r="B236" t="str">
            <v>18.25.010</v>
          </cell>
          <cell r="C236" t="str">
            <v>Fornecimento e assentamento de luminária.</v>
          </cell>
          <cell r="D236" t="str">
            <v>un</v>
          </cell>
          <cell r="F236">
            <v>570</v>
          </cell>
          <cell r="G236">
            <v>0</v>
          </cell>
        </row>
        <row r="237">
          <cell r="B237" t="str">
            <v>18.25.020</v>
          </cell>
          <cell r="C237" t="str">
            <v>Luminária tipo sobrepor, aberta, para 2 lâmpadas fluorescente de 20 W, ref. TMS-500 Philips ou similar, inclusive reator alto fator de potência lâmpadas, demais acessórios e instalação.</v>
          </cell>
          <cell r="D237" t="str">
            <v>cj</v>
          </cell>
          <cell r="F237">
            <v>41.36</v>
          </cell>
          <cell r="G237">
            <v>0</v>
          </cell>
        </row>
        <row r="238">
          <cell r="B238" t="str">
            <v>18.25.030</v>
          </cell>
          <cell r="C238" t="str">
            <v>Luminária tipo sobrepor, aberta, para 1 lâmpada fluorescente de 40 W, ref. TMS-500 Philips ou similar, inclusive reator alto fator de potência lâmpadas, demais acessórios e instalação.</v>
          </cell>
          <cell r="D238" t="str">
            <v>cj</v>
          </cell>
          <cell r="F238">
            <v>35.770000000000003</v>
          </cell>
          <cell r="G238">
            <v>0</v>
          </cell>
        </row>
        <row r="239">
          <cell r="B239" t="str">
            <v>18.25.031</v>
          </cell>
          <cell r="C239" t="str">
            <v>Fechadura</v>
          </cell>
          <cell r="D239" t="str">
            <v>un</v>
          </cell>
          <cell r="F239">
            <v>39.9</v>
          </cell>
          <cell r="G239">
            <v>0</v>
          </cell>
        </row>
        <row r="240">
          <cell r="B240" t="str">
            <v>18.25.040</v>
          </cell>
          <cell r="C240" t="str">
            <v>Luminária tipo sobrepor, aberta, para 2 lâmpadas fluorescente de 32 W, ref. TMS-500 Philips ou similar, inclusive reator alto fator de potência lâmpadas, demais acessórios e instalação.</v>
          </cell>
          <cell r="D240" t="str">
            <v>cj</v>
          </cell>
          <cell r="F240">
            <v>51.13</v>
          </cell>
          <cell r="G240">
            <v>0</v>
          </cell>
        </row>
        <row r="241">
          <cell r="B241" t="str">
            <v>18.25.041</v>
          </cell>
          <cell r="C241" t="str">
            <v>Fornecimento e colocação de lâmpada fluorescente de 40 W.</v>
          </cell>
          <cell r="D241" t="str">
            <v>un</v>
          </cell>
          <cell r="F241">
            <v>5.8</v>
          </cell>
          <cell r="G241">
            <v>0</v>
          </cell>
        </row>
        <row r="242">
          <cell r="B242" t="str">
            <v>18.25.042</v>
          </cell>
          <cell r="C242" t="str">
            <v>Fornecimento e colocação de reator de 40 W.</v>
          </cell>
          <cell r="D242" t="str">
            <v>un</v>
          </cell>
          <cell r="F242">
            <v>8.5</v>
          </cell>
          <cell r="G242">
            <v>0</v>
          </cell>
        </row>
        <row r="243">
          <cell r="B243" t="str">
            <v>18.25.043</v>
          </cell>
          <cell r="C243" t="str">
            <v>Fornecimento e colocação de térmico com base.</v>
          </cell>
          <cell r="D243" t="str">
            <v>un</v>
          </cell>
          <cell r="F243">
            <v>1</v>
          </cell>
          <cell r="G243">
            <v>0</v>
          </cell>
        </row>
        <row r="244">
          <cell r="B244" t="str">
            <v>18.25.050</v>
          </cell>
          <cell r="C244" t="str">
            <v>Luminária tipo sobrepor, aberta, para 1 lâmpada fluorescente de 20 W, ref. 211-R A. B. Leão ou similar, inclusive reator alto fator de potência lâmpada, demais acessórios e instalação.</v>
          </cell>
          <cell r="D244" t="str">
            <v>cj</v>
          </cell>
          <cell r="F244">
            <v>22.57</v>
          </cell>
          <cell r="G244">
            <v>0</v>
          </cell>
        </row>
        <row r="245">
          <cell r="B245" t="str">
            <v>18.25.060</v>
          </cell>
          <cell r="C245" t="str">
            <v>Luminária tipo sobrepor, aberta, para 2 lâmpadas fluorescente de 20 W, ref. 211-R A. B. Leão ou similar, inclusive reator alto fator de potência lâmpada, demais acessórios e instalação.</v>
          </cell>
          <cell r="D245" t="str">
            <v>cj</v>
          </cell>
          <cell r="F245">
            <v>33.26</v>
          </cell>
          <cell r="G245">
            <v>0</v>
          </cell>
        </row>
        <row r="246">
          <cell r="B246" t="str">
            <v>18.25.070</v>
          </cell>
          <cell r="C246" t="str">
            <v>Luminária tipo sobrepor, aberta, para 1 lâmpada fluorescente de 40 W, ref. 211-R A. B. Leão ou similar, inclusive reator alto fator de potência lâmpada, demais acessórios e instalação.</v>
          </cell>
          <cell r="D246" t="str">
            <v>cj</v>
          </cell>
          <cell r="F246">
            <v>23.67</v>
          </cell>
          <cell r="G246">
            <v>0</v>
          </cell>
        </row>
        <row r="247">
          <cell r="B247" t="str">
            <v>18.25.071</v>
          </cell>
          <cell r="C247" t="str">
            <v>Fornecimento e colocação de lâmpada vapor de mercúrio 250 W.</v>
          </cell>
          <cell r="D247" t="str">
            <v>un</v>
          </cell>
          <cell r="F247">
            <v>16.54</v>
          </cell>
        </row>
        <row r="248">
          <cell r="B248" t="str">
            <v>18.25.080</v>
          </cell>
          <cell r="C248" t="str">
            <v>Luminária tipo sobrepor, aberta, para 2 lâmpadas fluorescente de 40 W, ref. 211-R A. B. Leão ou similar, inclusive reator alto fator de potência lâmpada, demais acessórios e instalação.</v>
          </cell>
          <cell r="D248" t="str">
            <v>cj</v>
          </cell>
          <cell r="F248">
            <v>35.26</v>
          </cell>
          <cell r="G248">
            <v>0</v>
          </cell>
        </row>
        <row r="249">
          <cell r="B249" t="str">
            <v>18.25.082</v>
          </cell>
          <cell r="C249" t="str">
            <v>Conjunto de reator 220 v / 60 HI - 2.000 W</v>
          </cell>
          <cell r="D249" t="str">
            <v>un</v>
          </cell>
        </row>
        <row r="250">
          <cell r="B250" t="str">
            <v>18.25.090</v>
          </cell>
          <cell r="C250" t="str">
            <v>Luminária tipo Drops em globo de vidro leitoso, ref. 515 A.B Leão, ou similar, completa, inclusive lâmpada e instalação.</v>
          </cell>
          <cell r="D250" t="str">
            <v>cj</v>
          </cell>
          <cell r="F250">
            <v>21.26</v>
          </cell>
          <cell r="G250">
            <v>0</v>
          </cell>
        </row>
        <row r="251">
          <cell r="B251" t="str">
            <v>18.25.095</v>
          </cell>
          <cell r="C251" t="str">
            <v>Lâmpada incandescende de 100 W</v>
          </cell>
          <cell r="D251" t="str">
            <v>un</v>
          </cell>
          <cell r="F251">
            <v>1.37</v>
          </cell>
          <cell r="G251">
            <v>0</v>
          </cell>
        </row>
        <row r="252">
          <cell r="B252" t="str">
            <v>18.25.100</v>
          </cell>
          <cell r="C252" t="str">
            <v>Luminária tipo Bedd (Prato), ref. 805 A.B. Leão ou similar, com pendente e suporte, inclusive lâmpada e instalação.</v>
          </cell>
          <cell r="D252" t="str">
            <v>cj</v>
          </cell>
          <cell r="F252">
            <v>30.6</v>
          </cell>
          <cell r="G252">
            <v>0</v>
          </cell>
        </row>
        <row r="253">
          <cell r="B253" t="str">
            <v>18.25.110</v>
          </cell>
          <cell r="C253" t="str">
            <v>Luminária tipo arandela, ref. 403 A.B.Leão ou similar, completa, inclusive lâmpada e instalação.</v>
          </cell>
          <cell r="D253" t="str">
            <v>cj</v>
          </cell>
          <cell r="F253">
            <v>23.41</v>
          </cell>
          <cell r="G253">
            <v>0</v>
          </cell>
        </row>
        <row r="254">
          <cell r="B254" t="str">
            <v>18.25.111</v>
          </cell>
          <cell r="C254" t="str">
            <v>Lâmpada fluorescente universal de 20 W, Phillips ou Osram, inclusive instalação.</v>
          </cell>
          <cell r="D254" t="str">
            <v>un</v>
          </cell>
          <cell r="F254">
            <v>5.5</v>
          </cell>
          <cell r="G254">
            <v>0</v>
          </cell>
        </row>
        <row r="255">
          <cell r="B255" t="str">
            <v>18.25.115</v>
          </cell>
          <cell r="C255" t="str">
            <v>Lâmpada de 40 W.</v>
          </cell>
          <cell r="D255" t="str">
            <v>un</v>
          </cell>
          <cell r="F255">
            <v>5.51</v>
          </cell>
          <cell r="G255">
            <v>0</v>
          </cell>
        </row>
        <row r="256">
          <cell r="B256" t="str">
            <v>18.25.116</v>
          </cell>
          <cell r="C256" t="str">
            <v>Reator</v>
          </cell>
          <cell r="D256" t="str">
            <v>un</v>
          </cell>
          <cell r="F256">
            <v>8.07</v>
          </cell>
          <cell r="G256">
            <v>0</v>
          </cell>
        </row>
        <row r="257">
          <cell r="B257" t="str">
            <v>18.25.117</v>
          </cell>
          <cell r="C257" t="str">
            <v>Reator com lâmpada a vapor de mercúrio.</v>
          </cell>
          <cell r="D257" t="str">
            <v>un</v>
          </cell>
          <cell r="F257">
            <v>54.54</v>
          </cell>
          <cell r="G257">
            <v>0</v>
          </cell>
        </row>
        <row r="258">
          <cell r="B258" t="str">
            <v>18.25.118</v>
          </cell>
          <cell r="C258" t="str">
            <v>Reator para lâmpada fluorescente de 40 W, Phillips ou Osram, inclusive instalação.</v>
          </cell>
          <cell r="D258" t="str">
            <v>un</v>
          </cell>
          <cell r="G258">
            <v>0</v>
          </cell>
        </row>
        <row r="259">
          <cell r="B259" t="str">
            <v>18.25.117</v>
          </cell>
          <cell r="C259" t="str">
            <v>Reator exter.408/E AB Leào ou similar, completo com lâmpada a vapor de mercúrio de 250 m, reator de potência instalações e acessórios correspondentes</v>
          </cell>
          <cell r="D259" t="str">
            <v>un</v>
          </cell>
          <cell r="F259">
            <v>62.18</v>
          </cell>
        </row>
        <row r="260">
          <cell r="B260" t="str">
            <v>18.25.119</v>
          </cell>
          <cell r="C260" t="str">
            <v>Luminária tipo tartaruga.</v>
          </cell>
          <cell r="D260" t="str">
            <v>cj</v>
          </cell>
        </row>
        <row r="261">
          <cell r="B261" t="str">
            <v>18.25.120</v>
          </cell>
          <cell r="C261" t="str">
            <v>Luminária de jardim.</v>
          </cell>
          <cell r="D261" t="str">
            <v>cj</v>
          </cell>
          <cell r="F261">
            <v>75</v>
          </cell>
        </row>
        <row r="262">
          <cell r="B262" t="str">
            <v>18.25.130</v>
          </cell>
          <cell r="C262" t="str">
            <v>Luminária tipo Stop, ref. 401 - P A.B. Leão ou similar, completa, inclusive lâmpada e instalção.</v>
          </cell>
          <cell r="D262" t="str">
            <v>cj</v>
          </cell>
          <cell r="F262">
            <v>11.54</v>
          </cell>
          <cell r="G262">
            <v>0</v>
          </cell>
        </row>
        <row r="263">
          <cell r="B263" t="str">
            <v>18.25.140</v>
          </cell>
          <cell r="C263" t="str">
            <v xml:space="preserve">Refletor externo ref. 408 / E A.B. Leão ou similar, completo,  inclusive lâmpada e instalação. </v>
          </cell>
          <cell r="D263" t="str">
            <v>cj</v>
          </cell>
          <cell r="F263">
            <v>30.6</v>
          </cell>
          <cell r="G263">
            <v>0</v>
          </cell>
        </row>
        <row r="264">
          <cell r="B264" t="str">
            <v>18.25.145</v>
          </cell>
          <cell r="C264" t="str">
            <v>Fornecimento e colocação de refletor externo DN 30, inclusive ponto de luz.</v>
          </cell>
          <cell r="D264" t="str">
            <v>cj</v>
          </cell>
          <cell r="F264">
            <v>96.24</v>
          </cell>
        </row>
        <row r="265">
          <cell r="B265" t="str">
            <v>18.25.170</v>
          </cell>
          <cell r="C265" t="str">
            <v>Luminária para lâmpada a vapor de mercúrio de 125 W, ref. ABL 50 / F A.B. Leão ou similar, completa, inclusive branco, lâmpada, reator alto de potência e instalação.</v>
          </cell>
          <cell r="D265" t="str">
            <v>cj</v>
          </cell>
          <cell r="F265">
            <v>109.45</v>
          </cell>
          <cell r="G265">
            <v>0</v>
          </cell>
        </row>
        <row r="266">
          <cell r="B266" t="str">
            <v>18.25.180</v>
          </cell>
          <cell r="C266" t="str">
            <v>Luminária para lâmpada a vapor de mercúrio de 250 W, ref. ABL 50 / F A.B. Leão ou similar, completa, inclusive braço, lâmpada, reator alto fator de potência e instalação.</v>
          </cell>
          <cell r="D266" t="str">
            <v>cj</v>
          </cell>
          <cell r="F266">
            <v>202.97</v>
          </cell>
          <cell r="G266">
            <v>0</v>
          </cell>
        </row>
        <row r="267">
          <cell r="B267" t="str">
            <v>18.25.183</v>
          </cell>
          <cell r="C267" t="str">
            <v>Galpão industrial simples</v>
          </cell>
          <cell r="D267" t="str">
            <v>vb</v>
          </cell>
          <cell r="F267">
            <v>1219.8</v>
          </cell>
          <cell r="G267">
            <v>0</v>
          </cell>
        </row>
        <row r="268">
          <cell r="B268" t="str">
            <v>18.25.184</v>
          </cell>
          <cell r="C268" t="str">
            <v>Escultura</v>
          </cell>
          <cell r="D268" t="str">
            <v>vb</v>
          </cell>
          <cell r="F268">
            <v>2089.9899999999998</v>
          </cell>
          <cell r="G268">
            <v>0</v>
          </cell>
        </row>
        <row r="269">
          <cell r="B269" t="str">
            <v>18.25.185</v>
          </cell>
          <cell r="C269" t="str">
            <v>Idenização de barraca de tábua.</v>
          </cell>
          <cell r="D269" t="str">
            <v>vb</v>
          </cell>
          <cell r="F269">
            <v>894.9</v>
          </cell>
          <cell r="G269">
            <v>0</v>
          </cell>
        </row>
        <row r="270">
          <cell r="B270" t="str">
            <v>18.25.186</v>
          </cell>
          <cell r="C270" t="str">
            <v xml:space="preserve">Idenização de barraca </v>
          </cell>
          <cell r="D270" t="str">
            <v>vb</v>
          </cell>
          <cell r="F270">
            <v>1281.3599999999999</v>
          </cell>
          <cell r="G270">
            <v>0</v>
          </cell>
        </row>
        <row r="271">
          <cell r="B271" t="str">
            <v>18.25.187</v>
          </cell>
          <cell r="C271" t="str">
            <v>Desapropriação de terreno e edificações.</v>
          </cell>
          <cell r="D271" t="str">
            <v>vb</v>
          </cell>
          <cell r="F271">
            <v>3251755</v>
          </cell>
          <cell r="G271">
            <v>0</v>
          </cell>
        </row>
        <row r="272">
          <cell r="B272" t="str">
            <v>18.25.188</v>
          </cell>
          <cell r="C272" t="str">
            <v>Grelha de ferro</v>
          </cell>
          <cell r="D272" t="str">
            <v>vb</v>
          </cell>
          <cell r="F272">
            <v>1432.27</v>
          </cell>
          <cell r="G272">
            <v>0</v>
          </cell>
        </row>
        <row r="273">
          <cell r="B273" t="str">
            <v>18.25.190</v>
          </cell>
          <cell r="C273" t="str">
            <v>Luminária para lâmpada a vapor de mercúrio de 125 W, ref. ABL 50 / A.B. Leão ou similar, completa, inclusive braço, lâmpada, reator alto fator de potência e instalação.</v>
          </cell>
          <cell r="D273" t="str">
            <v>cj</v>
          </cell>
          <cell r="F273">
            <v>99.95</v>
          </cell>
          <cell r="G273">
            <v>0</v>
          </cell>
        </row>
        <row r="274">
          <cell r="B274" t="str">
            <v>18.25.200</v>
          </cell>
          <cell r="C274" t="str">
            <v>Luminária para lâmpada a vapor de mercúrio de 250 W, ref. ABL 50 / A.B. Leão ou similar, completa, inclusive braço, lâmpada, reator alto fator de potência e instalação.</v>
          </cell>
          <cell r="D274" t="str">
            <v>cj</v>
          </cell>
          <cell r="F274">
            <v>113.35</v>
          </cell>
          <cell r="G274">
            <v>0</v>
          </cell>
        </row>
        <row r="275">
          <cell r="B275" t="str">
            <v>18.25.210</v>
          </cell>
          <cell r="C275" t="str">
            <v>Luminária para lâmpada a vapor de mercúrio de 400 W, ref. ABL 50 / 400 A.B. Leão ou similar, completa, inclusive braço, lâmpada, reator alto fator de potência e instalação.</v>
          </cell>
          <cell r="D275" t="str">
            <v>un</v>
          </cell>
          <cell r="F275">
            <v>176.95</v>
          </cell>
          <cell r="G275">
            <v>0</v>
          </cell>
        </row>
        <row r="276">
          <cell r="B276" t="str">
            <v>18.25.211</v>
          </cell>
          <cell r="C276" t="str">
            <v>Projetor com uma lâmpada de vapor metálico de 2.000 W</v>
          </cell>
          <cell r="D276" t="str">
            <v>un</v>
          </cell>
        </row>
        <row r="278">
          <cell r="B278" t="str">
            <v>18.26</v>
          </cell>
        </row>
        <row r="279">
          <cell r="B279" t="str">
            <v>18.26.010</v>
          </cell>
          <cell r="C279" t="str">
            <v>Assentamento de haste de aterramento de 5/8" x 2,40 m Copperweld ou similar, com conector paralelo e parafusos (inclusive o fornecimento do material).</v>
          </cell>
          <cell r="D279" t="str">
            <v>un</v>
          </cell>
          <cell r="F279">
            <v>19.190000000000001</v>
          </cell>
          <cell r="G279">
            <v>0</v>
          </cell>
        </row>
        <row r="280">
          <cell r="B280" t="str">
            <v>18.26.020</v>
          </cell>
          <cell r="C280" t="str">
            <v xml:space="preserve">Assentamento de bengala de PVC rígido de 3/4 pol., marca Tigre ou similar, inclusive rasgo em alvenaria e fornecimento do material. </v>
          </cell>
          <cell r="D280" t="str">
            <v>un</v>
          </cell>
          <cell r="F280">
            <v>10.37</v>
          </cell>
          <cell r="G280">
            <v>0</v>
          </cell>
        </row>
        <row r="281">
          <cell r="B281" t="str">
            <v>18.26.025</v>
          </cell>
          <cell r="C281" t="str">
            <v>Assentamento de bengala 1".</v>
          </cell>
          <cell r="D281" t="str">
            <v>un</v>
          </cell>
          <cell r="F281">
            <v>8.4600000000000009</v>
          </cell>
          <cell r="G281">
            <v>0</v>
          </cell>
        </row>
        <row r="282">
          <cell r="B282" t="str">
            <v>18.26.030</v>
          </cell>
          <cell r="C282" t="str">
            <v>Assentamento de chave de boia automática, 15 A, superior ou inferior marca lenz ou similar (inclusive o fornecimento do material).</v>
          </cell>
          <cell r="D282" t="str">
            <v>un</v>
          </cell>
          <cell r="F282">
            <v>16.21</v>
          </cell>
          <cell r="G282">
            <v>0</v>
          </cell>
        </row>
        <row r="283">
          <cell r="B283" t="str">
            <v>18.26.040</v>
          </cell>
          <cell r="C283" t="str">
            <v>Assentamento de chave reversora blindada 30 A, 500 V, Eletromar ou similar (inclusive o fornecimento do material).</v>
          </cell>
          <cell r="D283" t="str">
            <v>un</v>
          </cell>
          <cell r="F283">
            <v>53.26</v>
          </cell>
          <cell r="G283">
            <v>0</v>
          </cell>
        </row>
        <row r="284">
          <cell r="B284" t="str">
            <v>18.26.045</v>
          </cell>
          <cell r="C284" t="str">
            <v>Assentamento de chave reversora blindada 30 A, 250 V, Eletromar ou similar (inclusive o fornecimento do material).</v>
          </cell>
          <cell r="D284" t="str">
            <v>un</v>
          </cell>
          <cell r="F284">
            <v>49.58</v>
          </cell>
          <cell r="G284">
            <v>0</v>
          </cell>
        </row>
        <row r="285">
          <cell r="B285" t="str">
            <v>18.26.050</v>
          </cell>
          <cell r="C285" t="str">
            <v>Assentamento de chave magnético guarda-motor até 7,5 cv, Eletromar ou similar (inclusive fornecimento do material)</v>
          </cell>
          <cell r="D285" t="str">
            <v>un</v>
          </cell>
          <cell r="F285">
            <v>140.63</v>
          </cell>
          <cell r="G285">
            <v>0</v>
          </cell>
        </row>
        <row r="286">
          <cell r="B286" t="str">
            <v>18.26.060</v>
          </cell>
          <cell r="C286" t="str">
            <v>Assentamento de chave magnética de 2 x 30 A para comando de iluminação pública, acionada para rele foto-elétrico NA, 220 V, 60 HZ, tipo lux control modelo CIP - F / 70, (inclusive fornecimento do material).</v>
          </cell>
          <cell r="D286" t="str">
            <v>un</v>
          </cell>
          <cell r="F286">
            <v>198.6</v>
          </cell>
          <cell r="G286">
            <v>0</v>
          </cell>
        </row>
        <row r="287">
          <cell r="B287" t="str">
            <v>18.26.065</v>
          </cell>
          <cell r="C287" t="str">
            <v>Fornecimento e colocação de braçadeiras para fixação dos eletrodutos.</v>
          </cell>
          <cell r="D287" t="str">
            <v>un</v>
          </cell>
          <cell r="F287">
            <v>1.43</v>
          </cell>
        </row>
        <row r="288">
          <cell r="B288" t="str">
            <v>18.26.070</v>
          </cell>
          <cell r="C288" t="str">
            <v>Lixeira.</v>
          </cell>
          <cell r="D288" t="str">
            <v>un</v>
          </cell>
          <cell r="F288">
            <v>12.88</v>
          </cell>
        </row>
        <row r="289">
          <cell r="B289" t="str">
            <v>18.26.071</v>
          </cell>
          <cell r="C289" t="str">
            <v>Confecção de lixeira em fibra Gless</v>
          </cell>
          <cell r="D289" t="str">
            <v>un</v>
          </cell>
          <cell r="F289">
            <v>76.87</v>
          </cell>
        </row>
        <row r="290">
          <cell r="B290" t="str">
            <v>18.26.072</v>
          </cell>
          <cell r="C290" t="str">
            <v>Colocação de calha em PVC para proteção de instalação elétrica aparente.</v>
          </cell>
          <cell r="D290" t="str">
            <v>m</v>
          </cell>
          <cell r="F290">
            <v>1.29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FONTE"/>
      <sheetName val="teat-mus"/>
      <sheetName val="arte"/>
      <sheetName val="Lanchonete"/>
      <sheetName val="Loja 1"/>
      <sheetName val="Loja 2"/>
      <sheetName val="terraço de ativ."/>
      <sheetName val="se-ilum ext"/>
    </sheetNames>
    <sheetDataSet>
      <sheetData sheetId="0" refreshError="1">
        <row r="1">
          <cell r="B1" t="str">
            <v>18.01</v>
          </cell>
        </row>
        <row r="2">
          <cell r="B2" t="str">
            <v>18.01.005</v>
          </cell>
          <cell r="C2" t="str">
            <v>Fio de cobre nu, tempera meio-duro, classe 1A S.M. - 10 mm², inclusive assentamento.</v>
          </cell>
          <cell r="D2" t="str">
            <v>m</v>
          </cell>
          <cell r="F2">
            <v>1.84</v>
          </cell>
          <cell r="G2">
            <v>0</v>
          </cell>
        </row>
        <row r="3">
          <cell r="B3" t="str">
            <v>18.01.010</v>
          </cell>
          <cell r="C3" t="str">
            <v>Fio de cobre, tempera meio-duro, classe 1, com cobertura de PVC, tipo WPP, S.M. - 4 mm², inclusive assentamento.</v>
          </cell>
          <cell r="D3" t="str">
            <v>m</v>
          </cell>
          <cell r="F3">
            <v>0.97</v>
          </cell>
          <cell r="G3">
            <v>0</v>
          </cell>
        </row>
        <row r="4">
          <cell r="B4" t="str">
            <v>18.01.015</v>
          </cell>
          <cell r="C4" t="str">
            <v>Desativação da rede elétrica existente.</v>
          </cell>
          <cell r="D4" t="str">
            <v>vb</v>
          </cell>
          <cell r="F4">
            <v>283.14</v>
          </cell>
        </row>
        <row r="5">
          <cell r="B5" t="str">
            <v>18.01.016</v>
          </cell>
          <cell r="C5" t="str">
            <v>Revisão do circuito elétrico que alimenta as luminárias para lâmpadas vapor mercúrio (aproveitamento de 90 % da fiação existente).</v>
          </cell>
          <cell r="D5" t="str">
            <v>vb</v>
          </cell>
          <cell r="F5">
            <v>613.08000000000004</v>
          </cell>
        </row>
        <row r="6">
          <cell r="B6" t="str">
            <v>18.01.020</v>
          </cell>
          <cell r="C6" t="str">
            <v>Fio de cobre, tempera meio-duro, classe 1, com cobertura de PVC, tipo WPP, S.M. - 6 mm², inclusive assentamento.</v>
          </cell>
          <cell r="D6" t="str">
            <v>m</v>
          </cell>
          <cell r="F6">
            <v>1.1599999999999999</v>
          </cell>
          <cell r="G6">
            <v>0</v>
          </cell>
        </row>
        <row r="7">
          <cell r="B7" t="str">
            <v>18.01.025</v>
          </cell>
          <cell r="C7" t="str">
            <v>Fio de cobre, tempera meio-duro, classe 1, com cobertura de PVC, tipo WPP, S.M. - 10 mm², inclusive assentamento.</v>
          </cell>
          <cell r="D7" t="str">
            <v>m</v>
          </cell>
          <cell r="F7">
            <v>1.62</v>
          </cell>
          <cell r="G7">
            <v>0</v>
          </cell>
        </row>
        <row r="8">
          <cell r="B8" t="str">
            <v>18.01.030</v>
          </cell>
          <cell r="C8" t="str">
            <v>Cabo de cobre, tempera meio-duro, encordoamento classe 2, com cobertura de PVC, tipo WPP, S.M. - 10 mm², inclusive assentamento.</v>
          </cell>
          <cell r="D8" t="str">
            <v>m</v>
          </cell>
          <cell r="F8">
            <v>1.64</v>
          </cell>
          <cell r="G8">
            <v>0</v>
          </cell>
        </row>
        <row r="9">
          <cell r="B9" t="str">
            <v>18.01.040</v>
          </cell>
          <cell r="C9" t="str">
            <v>Cabo de cobre, tempera meio-duro, encordoamento classe 2, com cobertura de PVC, tipo WPP, S.M. - 16 mm², inclusive assentamento.</v>
          </cell>
          <cell r="D9" t="str">
            <v>m</v>
          </cell>
          <cell r="F9">
            <v>2.44</v>
          </cell>
          <cell r="G9">
            <v>0</v>
          </cell>
        </row>
        <row r="10">
          <cell r="B10" t="str">
            <v>18.01.050</v>
          </cell>
          <cell r="C10" t="str">
            <v>Cabo de cobre, tempera meio-duro, encordoamento classe 2, com cobertura de PVC, tipo WPP, S.M. - 25 mm², inclusive assentamento.</v>
          </cell>
          <cell r="D10" t="str">
            <v>m</v>
          </cell>
          <cell r="F10">
            <v>3.24</v>
          </cell>
          <cell r="G10">
            <v>0</v>
          </cell>
        </row>
        <row r="11">
          <cell r="B11" t="str">
            <v>18.01.060</v>
          </cell>
          <cell r="C11" t="str">
            <v xml:space="preserve">Fornecimento e instalação de cabo de cobre nutrancado e asete fios, de tempera mole, bitola de 16 mm2. </v>
          </cell>
          <cell r="D11" t="str">
            <v>m</v>
          </cell>
          <cell r="F11">
            <v>3.4</v>
          </cell>
          <cell r="G11">
            <v>0</v>
          </cell>
        </row>
        <row r="13">
          <cell r="B13" t="str">
            <v>18.02</v>
          </cell>
        </row>
        <row r="14">
          <cell r="B14" t="str">
            <v>18.02.005</v>
          </cell>
          <cell r="C14" t="str">
            <v>Colocação de poste de ferro</v>
          </cell>
          <cell r="D14" t="str">
            <v>m</v>
          </cell>
          <cell r="F14">
            <v>6.51</v>
          </cell>
          <cell r="G14">
            <v>0</v>
          </cell>
        </row>
        <row r="15">
          <cell r="B15" t="str">
            <v>18.02.010</v>
          </cell>
          <cell r="C15" t="str">
            <v>Retirada de postes de concreto secção duplo T200 / 8 com engastamento direto no solo de 1,40 m (Poste 184-570, 18570 e mais dois sem identificação)</v>
          </cell>
          <cell r="D15" t="str">
            <v>un</v>
          </cell>
          <cell r="F15">
            <v>51.97</v>
          </cell>
          <cell r="G15">
            <v>0</v>
          </cell>
        </row>
        <row r="16">
          <cell r="B16" t="str">
            <v>18.02.020</v>
          </cell>
          <cell r="C16" t="str">
            <v>Poste de concreto secção duplo T, 100/8, com engastamento direto no solo de 1,40 m, inclusive colocação.</v>
          </cell>
          <cell r="D16" t="str">
            <v>un</v>
          </cell>
          <cell r="F16">
            <v>141.27000000000001</v>
          </cell>
          <cell r="G16">
            <v>0</v>
          </cell>
        </row>
        <row r="17">
          <cell r="B17" t="str">
            <v>18.02.025</v>
          </cell>
          <cell r="C17" t="str">
            <v>Fornecimento e instalação de poste ornamental com h=4,0 m, sendo 1,0 m de enterrado, com 03 luminárias, vidro transparente modelo MLD 304 / B, bem como pintura á óleo, duas demãos, cor preta, conforme projeto.</v>
          </cell>
          <cell r="D17" t="str">
            <v>un</v>
          </cell>
          <cell r="F17">
            <v>239.88</v>
          </cell>
          <cell r="G17">
            <v>0</v>
          </cell>
        </row>
        <row r="18">
          <cell r="B18" t="str">
            <v>18.02.026</v>
          </cell>
          <cell r="C18" t="str">
            <v>Deslocamento de poste.</v>
          </cell>
          <cell r="D18" t="str">
            <v>un</v>
          </cell>
          <cell r="F18">
            <v>67.33</v>
          </cell>
          <cell r="G18">
            <v>0</v>
          </cell>
        </row>
        <row r="19">
          <cell r="B19" t="str">
            <v>18.02.030</v>
          </cell>
          <cell r="C19" t="str">
            <v>Poste de concreto secção duplo T, 200/8, com engastamento direto no solo de 1,40 m, inclusive colocação.</v>
          </cell>
          <cell r="D19" t="str">
            <v>un</v>
          </cell>
          <cell r="F19">
            <v>160.6</v>
          </cell>
          <cell r="G19">
            <v>0</v>
          </cell>
        </row>
        <row r="20">
          <cell r="B20" t="str">
            <v>18.02.040</v>
          </cell>
          <cell r="C20" t="str">
            <v>Poste de concreto secção duplo T, 200/12, com engastamento direto no solo de 1,80 m, inclusive colocação.</v>
          </cell>
          <cell r="D20" t="str">
            <v>un</v>
          </cell>
          <cell r="F20">
            <v>264.32</v>
          </cell>
          <cell r="G20">
            <v>0</v>
          </cell>
        </row>
        <row r="21">
          <cell r="B21" t="str">
            <v>18.02.045</v>
          </cell>
          <cell r="C21" t="str">
            <v>Poste de concreto secção duplo T, 300/8, com engastamento direto no solo de 1,40 m, inclusive colocação.</v>
          </cell>
          <cell r="D21" t="str">
            <v>un</v>
          </cell>
          <cell r="F21">
            <v>193.4</v>
          </cell>
          <cell r="G21">
            <v>0</v>
          </cell>
        </row>
        <row r="22">
          <cell r="B22" t="str">
            <v>18.02.050</v>
          </cell>
          <cell r="C22" t="str">
            <v>Poste de concreto secção duplo T, 300/12, com engastamento direto no solo de 1,80 m, inclusive colocação.</v>
          </cell>
          <cell r="D22" t="str">
            <v>un</v>
          </cell>
          <cell r="F22">
            <v>55.74</v>
          </cell>
          <cell r="G22">
            <v>0</v>
          </cell>
        </row>
        <row r="23">
          <cell r="B23" t="str">
            <v>18.02.051</v>
          </cell>
          <cell r="C23" t="str">
            <v xml:space="preserve">Super poste de concreto armado circular com altura de 20 m. </v>
          </cell>
          <cell r="D23" t="str">
            <v>un</v>
          </cell>
          <cell r="F23">
            <v>2209.3200000000002</v>
          </cell>
          <cell r="G23">
            <v>0</v>
          </cell>
        </row>
        <row r="24">
          <cell r="B24" t="str">
            <v>18.02.060</v>
          </cell>
          <cell r="C24" t="str">
            <v>Poste de concreto c/ seção circular c/ iluminação de 3 pétalas c/ altura de 8 m inclusive colocação, fixação e base de concreto p/ fixação</v>
          </cell>
          <cell r="D24" t="str">
            <v>un</v>
          </cell>
          <cell r="F24">
            <v>888.06</v>
          </cell>
        </row>
        <row r="25">
          <cell r="B25" t="str">
            <v>18.02.070</v>
          </cell>
          <cell r="C25" t="str">
            <v>Poste ornamental.</v>
          </cell>
          <cell r="D25" t="str">
            <v>un</v>
          </cell>
          <cell r="F25">
            <v>210.72</v>
          </cell>
        </row>
        <row r="26">
          <cell r="B26" t="str">
            <v>18.02.071</v>
          </cell>
          <cell r="C26" t="str">
            <v>Poste em concreto vibrado seção circular 9 m - 200 kg</v>
          </cell>
          <cell r="D26" t="str">
            <v>un</v>
          </cell>
          <cell r="F26">
            <v>216</v>
          </cell>
        </row>
        <row r="27">
          <cell r="B27" t="str">
            <v>18.02.080</v>
          </cell>
          <cell r="C27" t="str">
            <v>Fornecimento e instalação de rele fotoelétrico, 1000 w - 220 v.</v>
          </cell>
          <cell r="D27" t="str">
            <v>un</v>
          </cell>
          <cell r="F27">
            <v>18</v>
          </cell>
        </row>
        <row r="29">
          <cell r="B29" t="str">
            <v>18.03</v>
          </cell>
        </row>
        <row r="30">
          <cell r="B30" t="str">
            <v>18.03.010</v>
          </cell>
          <cell r="C30" t="str">
            <v>Estrutura secundária B1 completa, inclusive fixação.</v>
          </cell>
          <cell r="D30" t="str">
            <v>un</v>
          </cell>
          <cell r="F30">
            <v>29.1</v>
          </cell>
          <cell r="G30">
            <v>0</v>
          </cell>
        </row>
        <row r="31">
          <cell r="B31" t="str">
            <v>18.03.015</v>
          </cell>
          <cell r="C31" t="str">
            <v>Estrutura secundária B2 completa, inclusive fixação.</v>
          </cell>
          <cell r="D31" t="str">
            <v>un</v>
          </cell>
          <cell r="F31">
            <v>35.21</v>
          </cell>
          <cell r="G31">
            <v>0</v>
          </cell>
        </row>
        <row r="32">
          <cell r="B32" t="str">
            <v>18.03.020</v>
          </cell>
          <cell r="C32" t="str">
            <v>Estrutura secundária B3 completa, inclusive fixação.</v>
          </cell>
          <cell r="D32" t="str">
            <v>un</v>
          </cell>
          <cell r="F32">
            <v>59.23</v>
          </cell>
          <cell r="G32">
            <v>0</v>
          </cell>
        </row>
        <row r="33">
          <cell r="B33" t="str">
            <v>18.03.030</v>
          </cell>
          <cell r="C33" t="str">
            <v>Estrutura secundária B4 completa, inclusive fixação.</v>
          </cell>
          <cell r="D33" t="str">
            <v>un</v>
          </cell>
          <cell r="F33">
            <v>65.989999999999995</v>
          </cell>
          <cell r="G33">
            <v>0</v>
          </cell>
        </row>
        <row r="34">
          <cell r="B34" t="str">
            <v>18.03.031</v>
          </cell>
          <cell r="C34" t="str">
            <v>Cabo de iluminação 1/0 AWG - NU</v>
          </cell>
          <cell r="D34" t="str">
            <v>m</v>
          </cell>
          <cell r="F34">
            <v>19.54</v>
          </cell>
          <cell r="G34">
            <v>0</v>
          </cell>
        </row>
        <row r="35">
          <cell r="B35" t="str">
            <v>18.03.032</v>
          </cell>
          <cell r="C35" t="str">
            <v>Isoladores tipo castanha</v>
          </cell>
          <cell r="D35" t="str">
            <v>un</v>
          </cell>
          <cell r="F35">
            <v>17.399999999999999</v>
          </cell>
          <cell r="G35">
            <v>0</v>
          </cell>
        </row>
        <row r="36">
          <cell r="B36" t="str">
            <v>18.03.033</v>
          </cell>
          <cell r="C36" t="str">
            <v>Foto célula tipo NA.</v>
          </cell>
          <cell r="D36" t="str">
            <v>un</v>
          </cell>
          <cell r="F36">
            <v>12.77</v>
          </cell>
          <cell r="G36">
            <v>0</v>
          </cell>
        </row>
        <row r="38">
          <cell r="B38" t="str">
            <v>18.04</v>
          </cell>
        </row>
        <row r="39">
          <cell r="B39" t="str">
            <v>18.04.010</v>
          </cell>
          <cell r="C39" t="str">
            <v>Eletroduto de ferro galvanizado de 3/4 pol., inclusive assentamento.</v>
          </cell>
          <cell r="D39" t="str">
            <v>m</v>
          </cell>
          <cell r="F39">
            <v>4.9000000000000004</v>
          </cell>
          <cell r="G39">
            <v>0</v>
          </cell>
        </row>
        <row r="40">
          <cell r="B40" t="str">
            <v>18.04.020</v>
          </cell>
          <cell r="C40" t="str">
            <v>Eletroduto de ferro galvanizado de 1 pol., inclusive assentamento.</v>
          </cell>
          <cell r="D40" t="str">
            <v>m</v>
          </cell>
          <cell r="F40">
            <v>7.43</v>
          </cell>
          <cell r="G40">
            <v>0</v>
          </cell>
        </row>
        <row r="41">
          <cell r="B41" t="str">
            <v>18.04.030</v>
          </cell>
          <cell r="C41" t="str">
            <v>Eletroduto de ferro galvanizado de 1 1/2 pol., inclusive assentamento.</v>
          </cell>
          <cell r="D41" t="str">
            <v>m</v>
          </cell>
          <cell r="F41">
            <v>11.76</v>
          </cell>
          <cell r="G41">
            <v>0</v>
          </cell>
        </row>
        <row r="42">
          <cell r="B42" t="str">
            <v>18.04.040</v>
          </cell>
          <cell r="C42" t="str">
            <v>Eletroduto de ferro galvanizado de 2 pol., inclusive assentamento.</v>
          </cell>
          <cell r="D42" t="str">
            <v>m</v>
          </cell>
          <cell r="F42">
            <v>15.46</v>
          </cell>
          <cell r="G42">
            <v>0</v>
          </cell>
        </row>
        <row r="43">
          <cell r="B43" t="str">
            <v>18.04.050</v>
          </cell>
          <cell r="C43" t="str">
            <v>Eletroduto de ferro galvanizado de 2 1/2 pol., inclusive assentamento.</v>
          </cell>
          <cell r="D43" t="str">
            <v>m</v>
          </cell>
          <cell r="F43">
            <v>23.01</v>
          </cell>
          <cell r="G43">
            <v>0</v>
          </cell>
        </row>
        <row r="44">
          <cell r="B44" t="str">
            <v>18.04.060</v>
          </cell>
          <cell r="C44" t="str">
            <v>Eletroduto de ferro galvanizado de 4 pol., inclusive assentamento.</v>
          </cell>
          <cell r="D44" t="str">
            <v>m</v>
          </cell>
          <cell r="F44">
            <v>37.299999999999997</v>
          </cell>
          <cell r="G44">
            <v>0</v>
          </cell>
        </row>
        <row r="45">
          <cell r="B45" t="str">
            <v>18.04.061</v>
          </cell>
          <cell r="C45" t="str">
            <v>Eletroduto de PVC rígido de 11/2" com luva de rosca interna, inclusive assentamento</v>
          </cell>
          <cell r="D45" t="str">
            <v>un</v>
          </cell>
          <cell r="F45">
            <v>6.33</v>
          </cell>
        </row>
        <row r="47">
          <cell r="B47" t="str">
            <v>18.05</v>
          </cell>
        </row>
        <row r="48">
          <cell r="B48" t="str">
            <v>18.05.010</v>
          </cell>
          <cell r="C48" t="str">
            <v>Curva de ferro galvanizado de 3/4 pol., inclusive assentamento.</v>
          </cell>
          <cell r="D48" t="str">
            <v>un</v>
          </cell>
          <cell r="F48">
            <v>3.1</v>
          </cell>
          <cell r="G48">
            <v>0</v>
          </cell>
        </row>
        <row r="49">
          <cell r="B49" t="str">
            <v>18.05.020</v>
          </cell>
          <cell r="C49" t="str">
            <v>Curva de ferro galvanizado de 1 pol., inclusive assentamento.</v>
          </cell>
          <cell r="D49" t="str">
            <v>un</v>
          </cell>
          <cell r="F49">
            <v>4.53</v>
          </cell>
          <cell r="G49">
            <v>0</v>
          </cell>
        </row>
        <row r="50">
          <cell r="B50" t="str">
            <v>18.05.030</v>
          </cell>
          <cell r="C50" t="str">
            <v>Curva de ferro galvanizado de 1 1/2 pol., inclusive assentamento.</v>
          </cell>
          <cell r="D50" t="str">
            <v>un</v>
          </cell>
          <cell r="F50">
            <v>10.41</v>
          </cell>
          <cell r="G50">
            <v>0</v>
          </cell>
        </row>
        <row r="51">
          <cell r="B51" t="str">
            <v>18.05.040</v>
          </cell>
          <cell r="C51" t="str">
            <v>Curva de ferro galvanizado de 2 pol., inclusive assentamento.</v>
          </cell>
          <cell r="D51" t="str">
            <v>un</v>
          </cell>
          <cell r="F51">
            <v>16.78</v>
          </cell>
          <cell r="G51">
            <v>0</v>
          </cell>
        </row>
        <row r="52">
          <cell r="B52" t="str">
            <v>18.05.050</v>
          </cell>
          <cell r="C52" t="str">
            <v>Curva de ferro galvanizado de 2 1/2 pol., inclusive assentamento.</v>
          </cell>
          <cell r="D52" t="str">
            <v>un</v>
          </cell>
          <cell r="F52">
            <v>36.65</v>
          </cell>
          <cell r="G52">
            <v>0</v>
          </cell>
        </row>
        <row r="53">
          <cell r="B53" t="str">
            <v>18.05.060</v>
          </cell>
          <cell r="C53" t="str">
            <v>Curva de ferro galvanizado de 4 pol., inclusive assentamento.</v>
          </cell>
          <cell r="D53" t="str">
            <v>un</v>
          </cell>
          <cell r="F53">
            <v>76.64</v>
          </cell>
          <cell r="G53">
            <v>0</v>
          </cell>
        </row>
        <row r="54">
          <cell r="B54" t="str">
            <v>18.05.065</v>
          </cell>
          <cell r="C54" t="str">
            <v>Fornecimento e assentamento de haste de aterramento 5/8" x 2,40 m coppereweld</v>
          </cell>
          <cell r="D54" t="str">
            <v>un</v>
          </cell>
          <cell r="F54">
            <v>22.22</v>
          </cell>
        </row>
        <row r="56">
          <cell r="B56" t="str">
            <v>18.06</v>
          </cell>
        </row>
        <row r="57">
          <cell r="B57" t="str">
            <v>18.06.010</v>
          </cell>
          <cell r="C57" t="str">
            <v>Luva de ferro galvanizado de 3/4 pol., inclusive assentamento.</v>
          </cell>
          <cell r="D57" t="str">
            <v>un</v>
          </cell>
          <cell r="F57">
            <v>1.1299999999999999</v>
          </cell>
          <cell r="G57">
            <v>0</v>
          </cell>
        </row>
        <row r="58">
          <cell r="B58" t="str">
            <v>18.06.020</v>
          </cell>
          <cell r="C58" t="str">
            <v>Luva de ferro galvanizado de 1 pol., inclusive assentamento.</v>
          </cell>
          <cell r="D58" t="str">
            <v>un</v>
          </cell>
          <cell r="F58">
            <v>1.68</v>
          </cell>
          <cell r="G58">
            <v>0</v>
          </cell>
        </row>
        <row r="59">
          <cell r="B59" t="str">
            <v>18.06.030</v>
          </cell>
          <cell r="C59" t="str">
            <v>Luva de ferro galvanizado de 1 1/2 pol., inclusive assentamento.</v>
          </cell>
          <cell r="D59" t="str">
            <v>un</v>
          </cell>
          <cell r="F59">
            <v>2.91</v>
          </cell>
          <cell r="G59">
            <v>0</v>
          </cell>
        </row>
        <row r="60">
          <cell r="B60" t="str">
            <v>18.06.040</v>
          </cell>
          <cell r="C60" t="str">
            <v>Luva de ferro galvanizado de 2 pol., inclusive assentamento.</v>
          </cell>
          <cell r="D60" t="str">
            <v>un</v>
          </cell>
          <cell r="F60">
            <v>4.05</v>
          </cell>
          <cell r="G60">
            <v>0</v>
          </cell>
        </row>
        <row r="61">
          <cell r="B61" t="str">
            <v>18.06.050</v>
          </cell>
          <cell r="C61" t="str">
            <v>Luva de ferro galvanizado de 2 1/2 pol., inclusive assentamento.</v>
          </cell>
          <cell r="D61" t="str">
            <v>un</v>
          </cell>
          <cell r="F61">
            <v>7.16</v>
          </cell>
          <cell r="G61">
            <v>0</v>
          </cell>
        </row>
        <row r="62">
          <cell r="B62" t="str">
            <v>18.06.060</v>
          </cell>
          <cell r="C62" t="str">
            <v>Luva de ferro galvanizado de 4 pol., inclusive assentamento.</v>
          </cell>
          <cell r="D62" t="str">
            <v>un</v>
          </cell>
          <cell r="F62">
            <v>13.42</v>
          </cell>
          <cell r="G62">
            <v>0</v>
          </cell>
        </row>
        <row r="63">
          <cell r="B63" t="str">
            <v>18.06.061</v>
          </cell>
          <cell r="C63" t="str">
            <v>Luva de PVC rígido diâmetro de 2".</v>
          </cell>
          <cell r="D63" t="str">
            <v>un</v>
          </cell>
          <cell r="F63">
            <v>1.93</v>
          </cell>
          <cell r="G63">
            <v>0</v>
          </cell>
        </row>
        <row r="64">
          <cell r="B64" t="str">
            <v>18.06.062</v>
          </cell>
          <cell r="C64" t="str">
            <v>Luva de emenda para cabo 10 mm</v>
          </cell>
          <cell r="D64" t="str">
            <v>un</v>
          </cell>
          <cell r="F64">
            <v>0.35</v>
          </cell>
        </row>
        <row r="66">
          <cell r="B66" t="str">
            <v>18.07</v>
          </cell>
        </row>
        <row r="67">
          <cell r="B67" t="str">
            <v>18.07.010</v>
          </cell>
          <cell r="C67" t="str">
            <v>Jogo de bucha e arruela de alumínio de 1/2 pol., inclusive fixação.</v>
          </cell>
          <cell r="D67" t="str">
            <v>cj</v>
          </cell>
          <cell r="F67">
            <v>0.27</v>
          </cell>
          <cell r="G67">
            <v>0</v>
          </cell>
        </row>
        <row r="68">
          <cell r="B68" t="str">
            <v>18.07.020</v>
          </cell>
          <cell r="C68" t="str">
            <v>Jogo de bucha e arruela de alumínio de 3/4 pol., inclusive fixação.</v>
          </cell>
          <cell r="D68" t="str">
            <v>cj</v>
          </cell>
          <cell r="F68">
            <v>0.28999999999999998</v>
          </cell>
          <cell r="G68">
            <v>0</v>
          </cell>
        </row>
        <row r="69">
          <cell r="B69" t="str">
            <v>18.07.030</v>
          </cell>
          <cell r="C69" t="str">
            <v>Jogo de bucha e arruela de alumínio de 1 pol., inclusive fixação.</v>
          </cell>
          <cell r="D69" t="str">
            <v>cj</v>
          </cell>
          <cell r="F69">
            <v>0.45</v>
          </cell>
          <cell r="G69">
            <v>0</v>
          </cell>
        </row>
        <row r="70">
          <cell r="B70" t="str">
            <v>18.07.040</v>
          </cell>
          <cell r="C70" t="str">
            <v>Jogo de bucha e arruela de alumínio de 1 1/2 pol., inclusive fixação.</v>
          </cell>
          <cell r="D70" t="str">
            <v>cj</v>
          </cell>
          <cell r="F70">
            <v>0.85</v>
          </cell>
          <cell r="G70">
            <v>0</v>
          </cell>
        </row>
        <row r="71">
          <cell r="B71" t="str">
            <v>18.07.050</v>
          </cell>
          <cell r="C71" t="str">
            <v>Jogo de bucha e arruela de alumínio de 2 pol., inclusive fixação.</v>
          </cell>
          <cell r="D71" t="str">
            <v>cj</v>
          </cell>
          <cell r="F71">
            <v>1.64</v>
          </cell>
          <cell r="G71">
            <v>0</v>
          </cell>
        </row>
        <row r="72">
          <cell r="B72" t="str">
            <v>18.07.060</v>
          </cell>
          <cell r="C72" t="str">
            <v>Jogo de bucha e arruela de alumínio de 2 1/2 pol., inclusive fixação.</v>
          </cell>
          <cell r="D72" t="str">
            <v>cj</v>
          </cell>
          <cell r="F72">
            <v>2.39</v>
          </cell>
          <cell r="G72">
            <v>0</v>
          </cell>
        </row>
        <row r="73">
          <cell r="B73" t="str">
            <v>18.07.070</v>
          </cell>
          <cell r="C73" t="str">
            <v>Jogo de bucha e arruela de alumínio de 3 pol., inclusive fixação.</v>
          </cell>
          <cell r="D73" t="str">
            <v>cj</v>
          </cell>
          <cell r="F73">
            <v>3.79</v>
          </cell>
          <cell r="G73">
            <v>0</v>
          </cell>
        </row>
        <row r="74">
          <cell r="B74" t="str">
            <v>18.07.072</v>
          </cell>
          <cell r="C74" t="str">
            <v>Ganchos de 5/16".</v>
          </cell>
          <cell r="D74" t="str">
            <v>un</v>
          </cell>
          <cell r="F74">
            <v>0.8</v>
          </cell>
          <cell r="G74">
            <v>0</v>
          </cell>
        </row>
        <row r="75">
          <cell r="B75" t="str">
            <v>18.07.080</v>
          </cell>
          <cell r="C75" t="str">
            <v>Jogo de bucha e arruela de alumínio de 4 pol., inclusive fixação.</v>
          </cell>
          <cell r="D75" t="str">
            <v>cj</v>
          </cell>
          <cell r="F75">
            <v>5.31</v>
          </cell>
          <cell r="G75">
            <v>0</v>
          </cell>
        </row>
        <row r="77">
          <cell r="B77" t="str">
            <v>18.08</v>
          </cell>
        </row>
        <row r="78">
          <cell r="B78" t="str">
            <v>18.08.010</v>
          </cell>
          <cell r="C78" t="str">
            <v>Caixa para medição monofásica uso interno, inclusive colocação (padrão CELPE).</v>
          </cell>
          <cell r="D78" t="str">
            <v>un</v>
          </cell>
          <cell r="F78">
            <v>38.5</v>
          </cell>
          <cell r="G78">
            <v>0</v>
          </cell>
        </row>
        <row r="79">
          <cell r="B79" t="str">
            <v>18.08.020</v>
          </cell>
          <cell r="C79" t="str">
            <v>Caixa para medição monofásica uso externo, inclusive colocação (padrão CELPE).</v>
          </cell>
          <cell r="D79" t="str">
            <v>un</v>
          </cell>
          <cell r="F79">
            <v>48.6</v>
          </cell>
          <cell r="G79">
            <v>0</v>
          </cell>
        </row>
        <row r="81">
          <cell r="B81" t="str">
            <v>18.09</v>
          </cell>
        </row>
        <row r="82">
          <cell r="B82" t="str">
            <v>18.09.010</v>
          </cell>
          <cell r="C82" t="str">
            <v>Caixa para medição trifásica uso interno, modelo D, inclusive colocação (padrão CELPE).</v>
          </cell>
          <cell r="D82" t="str">
            <v>un</v>
          </cell>
          <cell r="F82">
            <v>82.93</v>
          </cell>
          <cell r="G82">
            <v>0</v>
          </cell>
        </row>
        <row r="83">
          <cell r="B83" t="str">
            <v>18.09.020</v>
          </cell>
          <cell r="C83" t="str">
            <v>Caixa para medição trifásica uso externo, modelo D, inclusive colocação (padrão CELPE).</v>
          </cell>
          <cell r="D83" t="str">
            <v>un</v>
          </cell>
          <cell r="F83">
            <v>104.26</v>
          </cell>
          <cell r="G83">
            <v>0</v>
          </cell>
        </row>
        <row r="85">
          <cell r="B85" t="str">
            <v>18.10</v>
          </cell>
        </row>
        <row r="86">
          <cell r="B86" t="str">
            <v>18.10.020</v>
          </cell>
          <cell r="C86" t="str">
            <v>Chave de faca de 2 polos, 30 A, 250 V, com base de ardósia, com 02 fusíveis tipo cartucho e parafusos, inclusive instalação em quadro de medição.</v>
          </cell>
          <cell r="D86" t="str">
            <v>un</v>
          </cell>
          <cell r="F86">
            <v>11.1</v>
          </cell>
          <cell r="G86">
            <v>0</v>
          </cell>
        </row>
        <row r="87">
          <cell r="B87" t="str">
            <v>18.10.030</v>
          </cell>
          <cell r="C87" t="str">
            <v>Chave de faca de 2 polos, 60 A, 250 V, com base de ardósia, com 02 fusíveis tipo cartucho e parafusos, inclusive instalação em quadro de medição.</v>
          </cell>
          <cell r="D87" t="str">
            <v>un</v>
          </cell>
          <cell r="F87">
            <v>16.3</v>
          </cell>
          <cell r="G87">
            <v>0</v>
          </cell>
        </row>
        <row r="88">
          <cell r="B88" t="str">
            <v>18.10.040</v>
          </cell>
          <cell r="C88" t="str">
            <v>Chave de faca de 3 polos, 60 A, 600 V, com base de ardósia, com 03 fusíveis tipo cartucho e parafusos, inclusive instalação em quadro de medição.</v>
          </cell>
          <cell r="D88" t="str">
            <v>un</v>
          </cell>
          <cell r="F88">
            <v>31.96</v>
          </cell>
          <cell r="G88">
            <v>0</v>
          </cell>
        </row>
        <row r="89">
          <cell r="B89" t="str">
            <v>18.10.050</v>
          </cell>
          <cell r="C89" t="str">
            <v>Chave de faca de 3 polos, 100 A, 600 V, com base de ardósia, com 03 fusíveis tipo cartucho e parafusos, inclusive instalação em quadro de medição.</v>
          </cell>
          <cell r="D89" t="str">
            <v>un</v>
          </cell>
          <cell r="F89">
            <v>57.62</v>
          </cell>
          <cell r="G89">
            <v>0</v>
          </cell>
        </row>
        <row r="90">
          <cell r="B90" t="str">
            <v>18.10.060</v>
          </cell>
          <cell r="C90" t="str">
            <v>Chave seccionadora com fusível, 125A, tipo 3NP4090 SIEMENS ou similar, tripolar com 03 fusíveis NH tamanho 00 e parafusos, inclusive instalação em quadro de medição.</v>
          </cell>
          <cell r="D90" t="str">
            <v>un</v>
          </cell>
          <cell r="F90">
            <v>85.08</v>
          </cell>
          <cell r="G90">
            <v>0</v>
          </cell>
        </row>
        <row r="91">
          <cell r="B91" t="str">
            <v>18.10.070</v>
          </cell>
          <cell r="C91" t="str">
            <v>Chave seccionadora com fusível, 250A, tipo 3NP2200 SIEMENS ou similar, tripolar com 03 fusíveis NH tamanho 01 e parafusos, inclusive instalação em quadro de medição.</v>
          </cell>
          <cell r="D91" t="str">
            <v>un</v>
          </cell>
          <cell r="F91">
            <v>141.25</v>
          </cell>
          <cell r="G91">
            <v>0</v>
          </cell>
        </row>
        <row r="93">
          <cell r="B93" t="str">
            <v>18.11</v>
          </cell>
        </row>
        <row r="94">
          <cell r="B94" t="str">
            <v>18.11.030</v>
          </cell>
          <cell r="C94" t="str">
            <v>Base para fusível tipo NH de 6 A a 125A, tamanho 00, SIEMENS ou similar, com parafusos, inclusive instalação em quadro.</v>
          </cell>
          <cell r="D94" t="str">
            <v>un</v>
          </cell>
          <cell r="F94">
            <v>9.09</v>
          </cell>
          <cell r="G94">
            <v>0</v>
          </cell>
        </row>
        <row r="95">
          <cell r="B95" t="str">
            <v>18.11.040</v>
          </cell>
          <cell r="C95" t="str">
            <v>Base para fusível tipo NH de 36 A a 250A, tamanho 1, SIEMENS ou similar, com parafusos, inclusive instalação em quadro.</v>
          </cell>
          <cell r="D95" t="str">
            <v>un</v>
          </cell>
          <cell r="F95">
            <v>17.96</v>
          </cell>
          <cell r="G95">
            <v>0</v>
          </cell>
        </row>
        <row r="97">
          <cell r="B97" t="str">
            <v>18.12</v>
          </cell>
        </row>
        <row r="98">
          <cell r="B98" t="str">
            <v>18.12.070</v>
          </cell>
          <cell r="C98" t="str">
            <v>Fusível tipo NH de 20A, tamanho 00, SIEMENS ou similar, inclusive instalação em quadro.</v>
          </cell>
          <cell r="D98" t="str">
            <v>un</v>
          </cell>
          <cell r="F98">
            <v>5.67</v>
          </cell>
          <cell r="G98">
            <v>0</v>
          </cell>
        </row>
        <row r="99">
          <cell r="B99" t="str">
            <v>18.12.080</v>
          </cell>
          <cell r="C99" t="str">
            <v>Fusível tipo NH de 25A, tamanho 00, SIEMENS ou similar, inclusive instalação em quadro.</v>
          </cell>
          <cell r="D99" t="str">
            <v>un</v>
          </cell>
          <cell r="F99">
            <v>5.67</v>
          </cell>
          <cell r="G99">
            <v>0</v>
          </cell>
        </row>
        <row r="100">
          <cell r="B100" t="str">
            <v>18.12.090</v>
          </cell>
          <cell r="C100" t="str">
            <v>Fusível tipo NH de 36A, tamanho 00, SIEMENS ou similar, inclusive instalação em quadro.</v>
          </cell>
          <cell r="D100" t="str">
            <v>un</v>
          </cell>
          <cell r="F100">
            <v>5.67</v>
          </cell>
          <cell r="G100">
            <v>0</v>
          </cell>
        </row>
        <row r="101">
          <cell r="B101" t="str">
            <v>18.12.100</v>
          </cell>
          <cell r="C101" t="str">
            <v>Fusível tipo NH de 50A, tamanho 00, SIEMENS ou similar, inclusive instalação em quadro.</v>
          </cell>
          <cell r="D101" t="str">
            <v>un</v>
          </cell>
          <cell r="F101">
            <v>5.67</v>
          </cell>
          <cell r="G101">
            <v>0</v>
          </cell>
        </row>
        <row r="102">
          <cell r="B102" t="str">
            <v>18.12.110</v>
          </cell>
          <cell r="C102" t="str">
            <v>Fusível tipo NH de 63A, tamanho 00, SIEMENS ou similar, inclusive instalação em quadro.</v>
          </cell>
          <cell r="D102" t="str">
            <v>un</v>
          </cell>
          <cell r="F102">
            <v>5.67</v>
          </cell>
          <cell r="G102">
            <v>0</v>
          </cell>
        </row>
        <row r="103">
          <cell r="B103" t="str">
            <v>18.12.120</v>
          </cell>
          <cell r="C103" t="str">
            <v>Fusível tipo NH de 80A, tamanho 00, SIEMENS ou similar, inclusive instalação em quadro.</v>
          </cell>
          <cell r="D103" t="str">
            <v>un</v>
          </cell>
          <cell r="F103">
            <v>5.67</v>
          </cell>
          <cell r="G103">
            <v>0</v>
          </cell>
        </row>
        <row r="104">
          <cell r="B104" t="str">
            <v>18.12.130</v>
          </cell>
          <cell r="C104" t="str">
            <v>Fusível tipo NH de 100A, tamanho 00, SIEMENS ou similar, inclusive instalação em quadro.</v>
          </cell>
          <cell r="D104" t="str">
            <v>un</v>
          </cell>
          <cell r="F104">
            <v>5.67</v>
          </cell>
          <cell r="G104">
            <v>0</v>
          </cell>
        </row>
        <row r="105">
          <cell r="B105" t="str">
            <v>18.12.140</v>
          </cell>
          <cell r="C105" t="str">
            <v>Fusível tipo NH de 125A, tamanho 00, SIEMENS ou similar, inclusive instalação em quadro.</v>
          </cell>
          <cell r="D105" t="str">
            <v>un</v>
          </cell>
          <cell r="F105">
            <v>5.67</v>
          </cell>
          <cell r="G105">
            <v>0</v>
          </cell>
        </row>
        <row r="106">
          <cell r="B106" t="str">
            <v>18.12.150</v>
          </cell>
          <cell r="C106" t="str">
            <v>Fusível tipo NH de 160A, tamanho 01, SIEMENS ou similar, inclusive instalação em quadro.</v>
          </cell>
          <cell r="D106" t="str">
            <v>un</v>
          </cell>
          <cell r="F106">
            <v>12.26</v>
          </cell>
          <cell r="G106">
            <v>0</v>
          </cell>
        </row>
        <row r="107">
          <cell r="B107" t="str">
            <v>18.12.160</v>
          </cell>
          <cell r="C107" t="str">
            <v>Fusível tipo NH de 200A, tamanho 01, SIEMENS ou similar, inclusive instalação em quadro.</v>
          </cell>
          <cell r="D107" t="str">
            <v>un</v>
          </cell>
          <cell r="F107">
            <v>12.26</v>
          </cell>
          <cell r="G107">
            <v>0</v>
          </cell>
        </row>
        <row r="108">
          <cell r="B108" t="str">
            <v>18.12.170</v>
          </cell>
          <cell r="C108" t="str">
            <v>Fusível tipo NH de 250A, tamanho 1, SIEMENS ou similar, inclusive instalação em quadro.</v>
          </cell>
          <cell r="D108" t="str">
            <v>un</v>
          </cell>
          <cell r="F108">
            <v>12.26</v>
          </cell>
          <cell r="G108">
            <v>0</v>
          </cell>
        </row>
        <row r="110">
          <cell r="B110" t="str">
            <v>18.13</v>
          </cell>
        </row>
        <row r="111">
          <cell r="B111" t="str">
            <v>18.13.005</v>
          </cell>
          <cell r="C111" t="str">
            <v>Eletroduto flexível preto de 1", assentado em valas com profundidade de 0,60 m, inclusive escavação e reaterro.</v>
          </cell>
          <cell r="D111" t="str">
            <v>m</v>
          </cell>
          <cell r="F111">
            <v>3.1</v>
          </cell>
          <cell r="G111">
            <v>0</v>
          </cell>
        </row>
        <row r="112">
          <cell r="B112" t="str">
            <v>18.13.010</v>
          </cell>
          <cell r="C112" t="str">
            <v>Eletroduto de PVC rígido rosqueável de 1/2 pol., com luva de rosca interna, inclusive assentamento em lajes.</v>
          </cell>
          <cell r="D112" t="str">
            <v>m</v>
          </cell>
          <cell r="F112">
            <v>1.46</v>
          </cell>
          <cell r="G112">
            <v>0</v>
          </cell>
        </row>
        <row r="113">
          <cell r="B113" t="str">
            <v>18.13.020</v>
          </cell>
          <cell r="C113" t="str">
            <v>Eletroduto de PVC rígido rosqueável de 3/4 pol., com luva de rosca interna, inclusive assentamento em lajes.</v>
          </cell>
          <cell r="D113" t="str">
            <v>m</v>
          </cell>
          <cell r="F113">
            <v>1.51</v>
          </cell>
          <cell r="G113">
            <v>0</v>
          </cell>
        </row>
        <row r="114">
          <cell r="B114" t="str">
            <v>18.13.030</v>
          </cell>
          <cell r="C114" t="str">
            <v>Eletroduto de PVC rígido rosqueável de 1 pol., com luva de rosca interna, inclusive assentamento em lajes.</v>
          </cell>
          <cell r="D114" t="str">
            <v>m</v>
          </cell>
          <cell r="F114">
            <v>2.54</v>
          </cell>
          <cell r="G114">
            <v>0</v>
          </cell>
        </row>
        <row r="115">
          <cell r="B115" t="str">
            <v>18.13.040</v>
          </cell>
          <cell r="C115" t="str">
            <v>Eletroduto de PVC rígido rosqueável de 1/2 pol., com luva de rosca interna, inclusive assentamento com rasgo em alvenaria.</v>
          </cell>
          <cell r="D115" t="str">
            <v>m</v>
          </cell>
          <cell r="F115">
            <v>2.23</v>
          </cell>
          <cell r="G115">
            <v>0</v>
          </cell>
        </row>
        <row r="116">
          <cell r="B116" t="str">
            <v>18.13.050</v>
          </cell>
          <cell r="C116" t="str">
            <v>Eletroduto de PVC rígido rosqueável de 3/4 pol., com luva de rosca interna, inclusive assentamento com rasgo em alvenaria.</v>
          </cell>
          <cell r="D116" t="str">
            <v>m</v>
          </cell>
          <cell r="F116">
            <v>2.71</v>
          </cell>
          <cell r="G116">
            <v>0</v>
          </cell>
        </row>
        <row r="117">
          <cell r="B117" t="str">
            <v>18.13.060</v>
          </cell>
          <cell r="C117" t="str">
            <v>Eletroduto de PVC rígido rosqueável de 1 pol., com luva de rosca interna, inclusive assentamento com rasgo em alvenaria.</v>
          </cell>
          <cell r="D117" t="str">
            <v>m</v>
          </cell>
          <cell r="F117">
            <v>3.3</v>
          </cell>
          <cell r="G117">
            <v>0</v>
          </cell>
        </row>
        <row r="118">
          <cell r="B118" t="str">
            <v>18.12.070</v>
          </cell>
          <cell r="C118" t="str">
            <v>Eletroduto de PVC rígido rosqueável de 1 1/4 pol., com luva de rosca interna, inclusive assentamento com rasgo em alvenaria.</v>
          </cell>
          <cell r="D118" t="str">
            <v>m</v>
          </cell>
          <cell r="F118">
            <v>4.3099999999999996</v>
          </cell>
          <cell r="G118">
            <v>0</v>
          </cell>
        </row>
        <row r="119">
          <cell r="B119" t="str">
            <v>18.13.080</v>
          </cell>
          <cell r="C119" t="str">
            <v>Eletroduto de PVC rígido rosqueável de 1 1/2 pol., com luva de rosca interna, inclusive assentamento com rasgo em alvenaria.</v>
          </cell>
          <cell r="D119" t="str">
            <v>m</v>
          </cell>
          <cell r="F119">
            <v>5.65</v>
          </cell>
          <cell r="G119">
            <v>0</v>
          </cell>
        </row>
        <row r="120">
          <cell r="B120" t="str">
            <v>18.13.085</v>
          </cell>
          <cell r="C120" t="str">
            <v>Fornecimento e colocação de eletroduto de ferro galvanizado de 3 ".</v>
          </cell>
          <cell r="D120" t="str">
            <v>m</v>
          </cell>
          <cell r="F120">
            <v>29.91</v>
          </cell>
        </row>
        <row r="121">
          <cell r="B121" t="str">
            <v>18.13.086</v>
          </cell>
          <cell r="C121" t="str">
            <v>Fornecimento e instalação de quadro de distribuição para telefone.</v>
          </cell>
          <cell r="D121" t="str">
            <v>un</v>
          </cell>
          <cell r="F121">
            <v>96.07</v>
          </cell>
        </row>
        <row r="122">
          <cell r="B122" t="str">
            <v>18.13.090</v>
          </cell>
          <cell r="C122" t="str">
            <v>Eletroduto de PVC rígido rosqueável de 2 pol., com luva de rosca interna, inclusive assentamento com rasgo em alvenaria.</v>
          </cell>
          <cell r="D122" t="str">
            <v>m</v>
          </cell>
          <cell r="F122">
            <v>7.33</v>
          </cell>
          <cell r="G122">
            <v>0</v>
          </cell>
        </row>
        <row r="123">
          <cell r="B123" t="str">
            <v>18.13.100</v>
          </cell>
          <cell r="C123" t="str">
            <v>Eletroduto de PVC rígido rosqueável de 3 pol., com luva de rosca interna, inclusive assentamento com rasgo em alvenaria.</v>
          </cell>
          <cell r="D123" t="str">
            <v>m</v>
          </cell>
          <cell r="F123">
            <v>13.81</v>
          </cell>
          <cell r="G123">
            <v>0</v>
          </cell>
        </row>
        <row r="124">
          <cell r="B124" t="str">
            <v>18.13.110</v>
          </cell>
          <cell r="C124" t="str">
            <v>Eletroduto de PVC rígido rosqueável de 1/2 pol., com luva de rosca interna assentado em valas com profundidade de 0,60 m, inclusive escavação e reaterro.</v>
          </cell>
          <cell r="D124" t="str">
            <v>m</v>
          </cell>
          <cell r="F124">
            <v>3.33</v>
          </cell>
          <cell r="G124">
            <v>0</v>
          </cell>
        </row>
        <row r="125">
          <cell r="B125" t="str">
            <v>18.13.120</v>
          </cell>
          <cell r="C125" t="str">
            <v>Eletroduto de PVC rígido rosqueável de 3/4 pol., com luva de rosca interna assentado em valas com profundidade de 0,60 m, inclusive escavação e reaterro.</v>
          </cell>
          <cell r="D125" t="str">
            <v>m</v>
          </cell>
          <cell r="F125">
            <v>4.01</v>
          </cell>
          <cell r="G125">
            <v>0</v>
          </cell>
        </row>
        <row r="126">
          <cell r="B126" t="str">
            <v>18.13.130</v>
          </cell>
          <cell r="C126" t="str">
            <v>Eletroduto de PVC rígido rosqueável de 1 pol., com luva de rosca interna assentado em valas com profundidade de 0,60 m, inclusive escavação e reaterro.</v>
          </cell>
          <cell r="D126" t="str">
            <v>m</v>
          </cell>
          <cell r="F126">
            <v>5.39</v>
          </cell>
          <cell r="G126">
            <v>0</v>
          </cell>
        </row>
        <row r="127">
          <cell r="B127" t="str">
            <v>18.13.140</v>
          </cell>
          <cell r="C127" t="str">
            <v>Eletroduto de PVC rígido rosqueável de 1 1/2 pol., com luva de rosca interna assentado em valas com profundidade de 0,60 m, inclusive escavação e reaterro.</v>
          </cell>
          <cell r="D127" t="str">
            <v>m</v>
          </cell>
          <cell r="F127">
            <v>6.99</v>
          </cell>
          <cell r="G127">
            <v>0</v>
          </cell>
        </row>
        <row r="128">
          <cell r="B128" t="str">
            <v>18.13.150</v>
          </cell>
          <cell r="C128" t="str">
            <v>Eletroduto de PVC rígido rosqueável de 2 pol., com luva de rosca interna assentado em valas com profundidade de 0,60 m, inclusive escavação e reaterro.</v>
          </cell>
          <cell r="D128" t="str">
            <v>m</v>
          </cell>
          <cell r="F128">
            <v>8.6199999999999992</v>
          </cell>
          <cell r="G128">
            <v>0</v>
          </cell>
        </row>
        <row r="129">
          <cell r="B129" t="str">
            <v>18.13.160</v>
          </cell>
          <cell r="C129" t="str">
            <v>Eletroduto de PVC rígido rosqueável de 3 pol., com luva de rosca interna assentado em valas com profundidade de 0,60 m, inclusive escavação e reaterro.</v>
          </cell>
          <cell r="D129" t="str">
            <v>m</v>
          </cell>
          <cell r="F129">
            <v>15.23</v>
          </cell>
          <cell r="G129">
            <v>0</v>
          </cell>
        </row>
        <row r="130">
          <cell r="B130" t="str">
            <v>18.13.170</v>
          </cell>
          <cell r="C130" t="str">
            <v>Eletroduto de PVC rígido rosqueável de 4 pol., com luva de rosca interna assentado em valas com profundidade de 0,60 m, inclusive escavação e reaterro.</v>
          </cell>
          <cell r="D130" t="str">
            <v>m</v>
          </cell>
          <cell r="F130">
            <v>22.81</v>
          </cell>
          <cell r="G130">
            <v>0</v>
          </cell>
        </row>
        <row r="132">
          <cell r="B132" t="str">
            <v>18.14</v>
          </cell>
        </row>
        <row r="133">
          <cell r="B133" t="str">
            <v>18.14.010</v>
          </cell>
          <cell r="C133" t="str">
            <v xml:space="preserve">Curva de PVC rígido rosqueável de 3/4 pol., com luva de rosca interna, inclusive assentado. </v>
          </cell>
          <cell r="D133" t="str">
            <v>un</v>
          </cell>
          <cell r="F133">
            <v>1.84</v>
          </cell>
          <cell r="G133">
            <v>0</v>
          </cell>
        </row>
        <row r="134">
          <cell r="B134" t="str">
            <v>18.14.020</v>
          </cell>
          <cell r="C134" t="str">
            <v xml:space="preserve">Curva de PVC rígido rosqueável de 1 pol., com luva de rosca interna, inclusive assentado. </v>
          </cell>
          <cell r="D134" t="str">
            <v>un</v>
          </cell>
          <cell r="F134">
            <v>2.6</v>
          </cell>
          <cell r="G134">
            <v>0</v>
          </cell>
        </row>
        <row r="135">
          <cell r="B135" t="str">
            <v>18.14.030</v>
          </cell>
          <cell r="C135" t="str">
            <v xml:space="preserve">Curva de PVC rígido rosqueável de 1 1/4 pol., com luva de rosca interna, inclusive assentado. </v>
          </cell>
          <cell r="D135" t="str">
            <v>un</v>
          </cell>
          <cell r="F135">
            <v>4.0999999999999996</v>
          </cell>
          <cell r="G135">
            <v>0</v>
          </cell>
        </row>
        <row r="136">
          <cell r="B136" t="str">
            <v>18.14.040</v>
          </cell>
          <cell r="C136" t="str">
            <v xml:space="preserve">Curva de PVC rígido rosqueável de 1 1/2 pol., com luva de rosca interna, inclusive assentado. </v>
          </cell>
          <cell r="D136" t="str">
            <v>un</v>
          </cell>
          <cell r="F136">
            <v>5.0999999999999996</v>
          </cell>
          <cell r="G136">
            <v>0</v>
          </cell>
        </row>
        <row r="137">
          <cell r="B137" t="str">
            <v>18.14.050</v>
          </cell>
          <cell r="C137" t="str">
            <v xml:space="preserve">Curva de PVC rígido rosqueável de 2 pol., com luva de rosca interna, inclusive assentado. </v>
          </cell>
          <cell r="D137" t="str">
            <v>un</v>
          </cell>
          <cell r="F137">
            <v>7.96</v>
          </cell>
          <cell r="G137">
            <v>0</v>
          </cell>
        </row>
        <row r="138">
          <cell r="B138" t="str">
            <v>18.14.060</v>
          </cell>
          <cell r="C138" t="str">
            <v xml:space="preserve">Curva de PVC rígido rosqueável de 3 pol., com luva de rosca interna, inclusive assentado. </v>
          </cell>
          <cell r="D138" t="str">
            <v>un</v>
          </cell>
          <cell r="F138">
            <v>23.46</v>
          </cell>
          <cell r="G138">
            <v>0</v>
          </cell>
        </row>
        <row r="139">
          <cell r="B139" t="str">
            <v>18.14.070</v>
          </cell>
          <cell r="C139" t="str">
            <v xml:space="preserve">Curva de PVC rígido rosqueável de 4 pol., com luva de rosca interna, inclusive assentado. </v>
          </cell>
          <cell r="D139" t="str">
            <v>un</v>
          </cell>
          <cell r="F139">
            <v>37.86</v>
          </cell>
          <cell r="G139">
            <v>0</v>
          </cell>
        </row>
        <row r="141">
          <cell r="B141" t="str">
            <v>18.15</v>
          </cell>
        </row>
        <row r="142">
          <cell r="B142" t="str">
            <v>18.15.010</v>
          </cell>
          <cell r="C142" t="str">
            <v>Caixa 4 x 2 pol. Tigreflex ou similar,  inclusive assentamento.</v>
          </cell>
          <cell r="D142" t="str">
            <v>un</v>
          </cell>
          <cell r="F142">
            <v>1.45</v>
          </cell>
          <cell r="G142">
            <v>0</v>
          </cell>
        </row>
        <row r="143">
          <cell r="B143" t="str">
            <v>18.15.020</v>
          </cell>
          <cell r="C143" t="str">
            <v>Caixa 4 x 4 pol. Tigreflex ou similar,  inclusive assentamento.</v>
          </cell>
          <cell r="D143" t="str">
            <v>un</v>
          </cell>
          <cell r="F143">
            <v>1.75</v>
          </cell>
          <cell r="G143">
            <v>0</v>
          </cell>
        </row>
        <row r="144">
          <cell r="B144" t="str">
            <v>18.15.030</v>
          </cell>
          <cell r="C144" t="str">
            <v>Caixa octogonal de 4" Tigreflex ou similar, com fundo móvel, inclusive assentaemnto em laje.</v>
          </cell>
          <cell r="D144" t="str">
            <v>un</v>
          </cell>
          <cell r="F144">
            <v>1.9</v>
          </cell>
          <cell r="G144">
            <v>0</v>
          </cell>
        </row>
        <row r="145">
          <cell r="B145" t="str">
            <v>18.15.035</v>
          </cell>
          <cell r="C145" t="str">
            <v>Fornecimento e colocação de caixa pré-moldada para ar-condicionado de 15.000 BTU's</v>
          </cell>
          <cell r="D145" t="str">
            <v>un</v>
          </cell>
          <cell r="F145">
            <v>73.38</v>
          </cell>
        </row>
        <row r="147">
          <cell r="B147" t="str">
            <v>18.16</v>
          </cell>
        </row>
        <row r="148">
          <cell r="B148" t="str">
            <v>18.16.010</v>
          </cell>
          <cell r="C148" t="str">
            <v>Tomada de embutir (2P+T) com placa para caixa de 4 x 2 pol., 20 A, 250 V, Pial (linha silentoque) ou similar, inclusive instalação.</v>
          </cell>
          <cell r="D148" t="str">
            <v>un</v>
          </cell>
          <cell r="F148">
            <v>7.08</v>
          </cell>
          <cell r="G148">
            <v>0</v>
          </cell>
        </row>
        <row r="149">
          <cell r="B149" t="str">
            <v>18.16.020</v>
          </cell>
          <cell r="C149" t="str">
            <v>Tomada de embutir para telefone quatro polos, Padrão Telebrás, com placa, para caixa de 4 x 2 pol., Pial (linha silentoque) ou similar, inclusive instalação.</v>
          </cell>
          <cell r="D149" t="str">
            <v>un</v>
          </cell>
          <cell r="F149">
            <v>6.55</v>
          </cell>
          <cell r="G149">
            <v>0</v>
          </cell>
        </row>
        <row r="151">
          <cell r="B151" t="str">
            <v>18.17</v>
          </cell>
        </row>
        <row r="152">
          <cell r="B152" t="str">
            <v>18.17.010</v>
          </cell>
          <cell r="C152" t="str">
            <v>Conjunto ARSTOP ou similar de embutir, em caixa 4 x 4 pol., com placa, tomada Tripolar para pino chato e disjuntor termomagnético de 25 A, 250 V, inclusive instalação.</v>
          </cell>
          <cell r="D152" t="str">
            <v>un</v>
          </cell>
          <cell r="F152">
            <v>20.72</v>
          </cell>
          <cell r="G152">
            <v>0</v>
          </cell>
        </row>
        <row r="154">
          <cell r="B154" t="str">
            <v>18.18</v>
          </cell>
        </row>
        <row r="155">
          <cell r="B155" t="str">
            <v>18.18.010</v>
          </cell>
          <cell r="C155" t="str">
            <v>Interruptor de embutir de uma secção para caixa de 4 x 2 pol., com placa, 10 A, 250 V, Pial (linha silentoque) ou similar, inclusive instalação.</v>
          </cell>
          <cell r="D155" t="str">
            <v>un</v>
          </cell>
          <cell r="F155">
            <v>3.9</v>
          </cell>
          <cell r="G155">
            <v>0</v>
          </cell>
        </row>
        <row r="156">
          <cell r="B156" t="str">
            <v>18.18.020</v>
          </cell>
          <cell r="C156" t="str">
            <v>Interruptor de embutir de duas secções para caixa de 4 x 2 pol., com placa, 10 A, 250 V, Pial (linha silentoque) ou similar, inclusive instalação.</v>
          </cell>
          <cell r="D156" t="str">
            <v>un</v>
          </cell>
          <cell r="F156">
            <v>6.76</v>
          </cell>
          <cell r="G156">
            <v>0</v>
          </cell>
        </row>
        <row r="157">
          <cell r="B157" t="str">
            <v>18.18.030</v>
          </cell>
          <cell r="C157" t="str">
            <v>Interruptor de embutir de três secções para caixa de 4 x 2 pol., com placa, 10 A, 250 V, Pial (linha silentoque) ou similar, inclusive instalação.</v>
          </cell>
          <cell r="D157" t="str">
            <v>un</v>
          </cell>
          <cell r="F157">
            <v>8.8800000000000008</v>
          </cell>
          <cell r="G157">
            <v>0</v>
          </cell>
        </row>
        <row r="158">
          <cell r="B158" t="str">
            <v>18.18.040</v>
          </cell>
          <cell r="C158" t="str">
            <v>Interruptor de embutir de uma secção conjugada com tomada, para caixa de 4 x 2 pol., com placa, 10 A, 250 V, Pial (linha silentoque) ou similar, inclusive instalação.</v>
          </cell>
          <cell r="D158" t="str">
            <v>un</v>
          </cell>
          <cell r="F158">
            <v>6.71</v>
          </cell>
          <cell r="G158">
            <v>0</v>
          </cell>
        </row>
        <row r="159">
          <cell r="B159" t="str">
            <v>18.18.050</v>
          </cell>
          <cell r="C159" t="str">
            <v>Interruptor de embutir de duas secções conjugada com tomada, para caixa de 4 x 2 pol., com placa, 10 A, 250 V, Pial (linha silentoque) ou similar, inclusive instalação.</v>
          </cell>
          <cell r="D159" t="str">
            <v>un</v>
          </cell>
          <cell r="F159">
            <v>8.93</v>
          </cell>
          <cell r="G159">
            <v>0</v>
          </cell>
        </row>
        <row r="160">
          <cell r="B160" t="str">
            <v>18.18.060</v>
          </cell>
          <cell r="C160" t="str">
            <v>Interruptor de embutir Three-Way (vai e vem), para caixa de 4 x 2 pol., com placa, 10 A, 250 V, Pial (linha silentoque) ou similar, inclusive instalação.</v>
          </cell>
          <cell r="D160" t="str">
            <v>un</v>
          </cell>
          <cell r="F160">
            <v>5.19</v>
          </cell>
          <cell r="G160">
            <v>0</v>
          </cell>
        </row>
        <row r="162">
          <cell r="B162" t="str">
            <v>18.19</v>
          </cell>
        </row>
        <row r="163">
          <cell r="B163" t="str">
            <v>18.19.010</v>
          </cell>
          <cell r="C163" t="str">
            <v>Fio de cobre, têmpera mole, classe 1, isolamento de PVC - 70 C, tipo BWF, 750 V, Foreplast ou similar, S.M. - 1,5 mm², inclusive instalação em eletroduto.</v>
          </cell>
          <cell r="D163" t="str">
            <v>m</v>
          </cell>
          <cell r="F163">
            <v>0.59</v>
          </cell>
          <cell r="G163">
            <v>0</v>
          </cell>
        </row>
        <row r="164">
          <cell r="B164" t="str">
            <v>18.19.020</v>
          </cell>
          <cell r="C164" t="str">
            <v>Fio de cobre, têmpera mole, classe 1, isolamento de PVC - 70 C, tipo BWF, 750 V, Foreplast ou similar, S.M. - 2,5 mm², inclusive instalação em eletroduto.</v>
          </cell>
          <cell r="D164" t="str">
            <v>m</v>
          </cell>
          <cell r="F164">
            <v>0.85</v>
          </cell>
          <cell r="G164">
            <v>0</v>
          </cell>
        </row>
        <row r="165">
          <cell r="B165" t="str">
            <v>18.19.025</v>
          </cell>
          <cell r="C165" t="str">
            <v>Cabro de cobre, têmpera mole, encordoamento classe 2, isolamento de PVC - 70 C, tipo BWF, 750 V, Foreplast ou similar, S.M. - 2,5 mm², inclusive instalação em eletroduto.</v>
          </cell>
          <cell r="D165" t="str">
            <v>m</v>
          </cell>
          <cell r="F165">
            <v>0.9</v>
          </cell>
          <cell r="G165">
            <v>0</v>
          </cell>
        </row>
        <row r="166">
          <cell r="B166" t="str">
            <v>18.19.030</v>
          </cell>
          <cell r="C166" t="str">
            <v>Cabo de cobre, têmpera mole, encordoamento classe 2, isolamento de PVC - 70 C, tipo BWF, 750 V, Foreplast ou similar, S.M. - 4,0 mm², inclusive instalação em eletroduto.</v>
          </cell>
          <cell r="D166" t="str">
            <v>m</v>
          </cell>
          <cell r="F166">
            <v>0.94</v>
          </cell>
          <cell r="G166">
            <v>0</v>
          </cell>
        </row>
        <row r="167">
          <cell r="B167" t="str">
            <v>18.19.040</v>
          </cell>
          <cell r="C167" t="str">
            <v>Cabo de cobre, têmpera mole, encordoamento classe 2, isolamento de PVC - 70 C, tipo BWF, 750 V, Foreplast ou similar, S.M. - 6,0 mm², inclusive instalação em eletroduto.</v>
          </cell>
          <cell r="D167" t="str">
            <v>m</v>
          </cell>
          <cell r="F167">
            <v>1.1299999999999999</v>
          </cell>
          <cell r="G167">
            <v>0</v>
          </cell>
        </row>
        <row r="168">
          <cell r="B168" t="str">
            <v>18.19.041</v>
          </cell>
          <cell r="C168" t="str">
            <v>Cabo de cobre, têmpera mole, encordoamento classe 2, isolamento de PVC - 70 C, tipo BWF, 750 V, Foreplast ou similar, S.M. - 10,0 mm², inclusive instalação em eletroduto.</v>
          </cell>
          <cell r="D168" t="str">
            <v>m</v>
          </cell>
          <cell r="F168">
            <v>1.6</v>
          </cell>
          <cell r="G168">
            <v>0</v>
          </cell>
        </row>
        <row r="169">
          <cell r="B169" t="str">
            <v>18.19.042</v>
          </cell>
          <cell r="C169" t="str">
            <v>Cabo de cobre, têmpera mole, encordoamento classe 2, isolamento de PVC - 70 C, tipo BWF, 750 V, Foreplast ou similar, S.M. - 16,0 mm², inclusive instalação em eletroduto.</v>
          </cell>
          <cell r="D169" t="str">
            <v>m</v>
          </cell>
          <cell r="F169">
            <v>2.11</v>
          </cell>
          <cell r="G169">
            <v>0</v>
          </cell>
        </row>
        <row r="170">
          <cell r="B170" t="str">
            <v>18.19.043</v>
          </cell>
          <cell r="C170" t="str">
            <v>Cabo de cobre, têmpera mole, encordoamento classe 2, isolamento de PVC - 70 C, tipo BWF, 750 V, Foreplast ou similar, S.M. - 25,0 mm², inclusive instalação em eletroduto.</v>
          </cell>
          <cell r="D170" t="str">
            <v>m</v>
          </cell>
          <cell r="F170">
            <v>2.93</v>
          </cell>
          <cell r="G170">
            <v>0</v>
          </cell>
        </row>
        <row r="171">
          <cell r="B171" t="str">
            <v>18.19.046</v>
          </cell>
          <cell r="C171" t="str">
            <v>Cabo de cobre (1 condutor), têmpera mole, encordoamento classe 2, isolamento de PVC - Flame Resistant - 70 C, 0,6 / 1 Kv, cobertura de PVC-ST 1, Foremax ou similar, S.M. - 1,5 mm², inclusive instalação em eletroduto.</v>
          </cell>
          <cell r="D171" t="str">
            <v>m</v>
          </cell>
          <cell r="F171">
            <v>0.69</v>
          </cell>
          <cell r="G171">
            <v>0</v>
          </cell>
        </row>
        <row r="172">
          <cell r="B172" t="str">
            <v>18.19.047</v>
          </cell>
          <cell r="C172" t="str">
            <v>Cabo de cobre (1 condutor), têmpera mole, encordoamento classe 2, isolamento de PVC - Flame Resistant - 70 C, 0,6 / 1 Kv, cobertura de PVC-ST 1, Foremax ou similar, S.M. - 2,5 mm², inclusive instalação em eletroduto.</v>
          </cell>
          <cell r="D172" t="str">
            <v>m</v>
          </cell>
          <cell r="F172">
            <v>0.83</v>
          </cell>
          <cell r="G172">
            <v>0</v>
          </cell>
        </row>
        <row r="173">
          <cell r="B173" t="str">
            <v>18.19.048</v>
          </cell>
          <cell r="C173" t="str">
            <v>Cabo de cobre (1 condutor), têmpera mole, encordoamento classe 2, isolamento de PVC - Flame Resistant - 70 C, 0,6 / 1 Kv, cobertura de PVC-ST 1, Foremax ou similar, S.M. - 4,0 mm², inclusive instalação em eletroduto.</v>
          </cell>
          <cell r="D173" t="str">
            <v>m</v>
          </cell>
          <cell r="F173">
            <v>1.29</v>
          </cell>
          <cell r="G173">
            <v>0</v>
          </cell>
        </row>
        <row r="174">
          <cell r="B174" t="str">
            <v>18.19.049</v>
          </cell>
          <cell r="C174" t="str">
            <v>Cabo de cobre (1 condutor), têmpera mole, encordoamento classe 2, isolamento de PVC - Flame Resistant - 70 C, 0,6 / 1 Kv, cobertura de PVC-ST 1, Foremax ou similar, S.M. - 6,0 mm², inclusive instalação em eletroduto.</v>
          </cell>
          <cell r="D174" t="str">
            <v>m</v>
          </cell>
          <cell r="F174">
            <v>1.56</v>
          </cell>
          <cell r="G174">
            <v>0</v>
          </cell>
        </row>
        <row r="175">
          <cell r="B175" t="str">
            <v>18.19.050</v>
          </cell>
          <cell r="C175" t="str">
            <v>Cabo de cobre (1 condutor), têmpera mole, encordoamento classe 2, isolamento de PVC - Flame Resistant - 70 C, 0,6 / 1 Kv, cobertura de PVC-ST 1, Foremax ou similar, S.M. - 10,0 mm², inclusive instalação em eletroduto.</v>
          </cell>
          <cell r="D175" t="str">
            <v>m</v>
          </cell>
          <cell r="F175">
            <v>2.06</v>
          </cell>
          <cell r="G175">
            <v>0</v>
          </cell>
        </row>
        <row r="176">
          <cell r="B176" t="str">
            <v>18.19.060</v>
          </cell>
          <cell r="C176" t="str">
            <v>Cabo de cobre (1 condutor), têmpera mole, encordoamento classe 2, isolamento de PVC - Flame Resistant - 70 C, 0,6 / 1 Kv, cobertura de PVC-ST 1, Foremax ou similar, S.M. - 16,0 mm², inclusive instalação em eletroduto.</v>
          </cell>
          <cell r="D176" t="str">
            <v>m</v>
          </cell>
          <cell r="F176">
            <v>2.9</v>
          </cell>
          <cell r="G176">
            <v>0</v>
          </cell>
        </row>
        <row r="177">
          <cell r="B177" t="str">
            <v>18.19.065</v>
          </cell>
          <cell r="C177" t="str">
            <v>Dec., de piso cimentado.</v>
          </cell>
          <cell r="F177">
            <v>9.1</v>
          </cell>
          <cell r="G177">
            <v>0</v>
          </cell>
        </row>
        <row r="178">
          <cell r="B178" t="str">
            <v>18.19.070</v>
          </cell>
          <cell r="C178" t="str">
            <v>Cabo de cobre (1 condutor), têmpera mole, encordoamento classe 2, isolamento de PVC - Flame Resistant - 70 C, 0,6 / 1 Kv, cobertura de PVC-ST 1, Foremax ou similar, S.M. - 25,0 mm², inclusive instalação em eletroduto.</v>
          </cell>
          <cell r="D178" t="str">
            <v>m</v>
          </cell>
          <cell r="F178">
            <v>3.85</v>
          </cell>
          <cell r="G178">
            <v>0</v>
          </cell>
        </row>
        <row r="179">
          <cell r="B179" t="str">
            <v>18.19.080</v>
          </cell>
          <cell r="C179" t="str">
            <v>Cabo de cobre (1 condutor), têmpera mole, encordoamento classe 2, isolamento de PVC - Flame Resistant - 70 C, 0,6 / 1 Kv, cobertura de PVC-ST 1, Foremax ou similar, S.M. - 35,0 mm², inclusive instalação em eletroduto.</v>
          </cell>
          <cell r="D179" t="str">
            <v>m</v>
          </cell>
          <cell r="F179">
            <v>4.91</v>
          </cell>
          <cell r="G179">
            <v>0</v>
          </cell>
        </row>
        <row r="180">
          <cell r="B180" t="str">
            <v>18.19.085</v>
          </cell>
          <cell r="C180" t="str">
            <v>Cabo de Cobre  com isolamento termoplástico para ligação dos postes, com 4,0 mm² - 28 A, inclusive instalação em eletroduto.</v>
          </cell>
          <cell r="D180" t="str">
            <v>m</v>
          </cell>
          <cell r="F180">
            <v>0.8</v>
          </cell>
          <cell r="G180">
            <v>0</v>
          </cell>
        </row>
        <row r="182">
          <cell r="B182" t="str">
            <v>18.20</v>
          </cell>
        </row>
        <row r="183">
          <cell r="B183" t="str">
            <v>18.20.010</v>
          </cell>
          <cell r="C183" t="str">
            <v>Disjuntor monopolar termomagnético até 30 A, 220 V, Eletromar ou similar, inclusive instalação em quadro de distribuição.</v>
          </cell>
          <cell r="D183" t="str">
            <v>un</v>
          </cell>
          <cell r="F183">
            <v>6.01</v>
          </cell>
          <cell r="G183">
            <v>0</v>
          </cell>
        </row>
        <row r="184">
          <cell r="B184" t="str">
            <v>18.20.020</v>
          </cell>
          <cell r="C184" t="str">
            <v>Disjuntor monopolar termomagnético até 35 a 50A, 220 V, Eletromar ou similar, inclusive instalação em quadro de distribuição.</v>
          </cell>
          <cell r="D184" t="str">
            <v>un</v>
          </cell>
          <cell r="F184">
            <v>8.06</v>
          </cell>
          <cell r="G184">
            <v>0</v>
          </cell>
        </row>
        <row r="185">
          <cell r="B185" t="str">
            <v>18.20.030</v>
          </cell>
          <cell r="C185" t="str">
            <v>Disjuntor tripolar termomagnético até 50 A 380, 220 V, Eletromar ou similar, inclusive instalação em quadro de distribuição.</v>
          </cell>
          <cell r="D185" t="str">
            <v>un</v>
          </cell>
          <cell r="F185">
            <v>30.85</v>
          </cell>
          <cell r="G185">
            <v>0</v>
          </cell>
        </row>
        <row r="186">
          <cell r="B186" t="str">
            <v>18.20.040</v>
          </cell>
          <cell r="C186" t="str">
            <v>Disjuntor tripolar termomagnético até 60 a 100 A, 380 V, Eletromar ou similar, inclusive instalação em quadro de distribuição.</v>
          </cell>
          <cell r="D186" t="str">
            <v>un</v>
          </cell>
          <cell r="F186">
            <v>45.39</v>
          </cell>
          <cell r="G186">
            <v>0</v>
          </cell>
        </row>
        <row r="187">
          <cell r="B187" t="str">
            <v>18.20.050</v>
          </cell>
          <cell r="C187" t="str">
            <v>Disjuntor tripolar termomagnético até 120 a 150 A, 380 V, Eletromar ou similar, inclusive instalação em quadro de distribuição.</v>
          </cell>
          <cell r="D187" t="str">
            <v>un</v>
          </cell>
          <cell r="F187">
            <v>115.39</v>
          </cell>
          <cell r="G187">
            <v>0</v>
          </cell>
        </row>
        <row r="188">
          <cell r="B188" t="str">
            <v>18.20.055</v>
          </cell>
          <cell r="C188" t="str">
            <v>Fornecimento e colocação de disjuntor 15 A.</v>
          </cell>
          <cell r="D188" t="str">
            <v>un</v>
          </cell>
          <cell r="F188">
            <v>7.67</v>
          </cell>
        </row>
        <row r="189">
          <cell r="B189" t="str">
            <v>18.20.056</v>
          </cell>
          <cell r="C189" t="str">
            <v>Fornecimento e colocação de disjuntor 50 A.</v>
          </cell>
          <cell r="D189" t="str">
            <v>un</v>
          </cell>
          <cell r="F189">
            <v>10.27</v>
          </cell>
        </row>
        <row r="190">
          <cell r="B190" t="str">
            <v>18.20.057</v>
          </cell>
          <cell r="C190" t="str">
            <v>Fornecimento e colocação de disjuntor tripolar 150 A (quadro de medição).</v>
          </cell>
          <cell r="D190" t="str">
            <v>un</v>
          </cell>
          <cell r="F190">
            <v>149.04</v>
          </cell>
        </row>
        <row r="192">
          <cell r="B192" t="str">
            <v>18.21</v>
          </cell>
        </row>
        <row r="193">
          <cell r="B193" t="str">
            <v>18.21.010</v>
          </cell>
          <cell r="C193" t="str">
            <v xml:space="preserve">Quadro de distribuição metálico de embutir, com barramento de neutro tipo com 600, eletromar ou similar, para até 6 circuitos momopolares, com sobretampa articulada provida de visor transparente, inclusive instalação. </v>
          </cell>
          <cell r="D193" t="str">
            <v>un</v>
          </cell>
          <cell r="F193">
            <v>49.2</v>
          </cell>
          <cell r="G193">
            <v>0</v>
          </cell>
        </row>
        <row r="194">
          <cell r="B194" t="str">
            <v>18.21.020</v>
          </cell>
          <cell r="C194" t="str">
            <v xml:space="preserve">Quadro de distribuição metálico de embutir, com barramento de neutro tipo com 600, eletromar ou similar, para até 8 circuitos momopolares, com sobretampa articulada provida de visor transparente, inclusive instalação. </v>
          </cell>
          <cell r="D194" t="str">
            <v>un</v>
          </cell>
          <cell r="F194">
            <v>52.3</v>
          </cell>
          <cell r="G194">
            <v>0</v>
          </cell>
        </row>
        <row r="196">
          <cell r="B196" t="str">
            <v>18.21.150</v>
          </cell>
          <cell r="C196" t="str">
            <v xml:space="preserve">Quadro de distribuição metálico de embutir, com barramento, chave geral e placa neutro ref. QDETN-12, Cemar ou similar, para até 12 circuitos momopolares, com porta, inclusive instalação. </v>
          </cell>
          <cell r="D196" t="str">
            <v>un</v>
          </cell>
          <cell r="F196">
            <v>50.64</v>
          </cell>
          <cell r="G196">
            <v>0</v>
          </cell>
        </row>
        <row r="197">
          <cell r="B197" t="str">
            <v>18.21.030</v>
          </cell>
          <cell r="C197" t="str">
            <v xml:space="preserve">Quadro de distribuição metálico de embutir, com barramento, chave geral e placa neutro tipo PQR 15 C, eletromar ou similar, para até 15 circuitos momopolares, com porta e trinco, inclusive instalação. </v>
          </cell>
          <cell r="D197" t="str">
            <v>un</v>
          </cell>
          <cell r="F197">
            <v>163.95</v>
          </cell>
          <cell r="G197">
            <v>0</v>
          </cell>
        </row>
        <row r="198">
          <cell r="B198" t="str">
            <v>18.21.035</v>
          </cell>
          <cell r="C198" t="str">
            <v xml:space="preserve">Quadro de distribuição metálico de embutir, com barramento, chave geral e placa neutro tipo PQR 18 CA, eletromar ou similar, para até 18 circuitos momopolares, com porta e trinco, inclusive instalação. </v>
          </cell>
          <cell r="D198" t="str">
            <v>un</v>
          </cell>
          <cell r="F198">
            <v>213.95</v>
          </cell>
          <cell r="G198">
            <v>0</v>
          </cell>
        </row>
        <row r="199">
          <cell r="B199" t="str">
            <v>18.21.170</v>
          </cell>
          <cell r="C199" t="str">
            <v xml:space="preserve">Quadro de distribuição metálico de embutir, com barramento, chave geral e placa neutro ref. QDETN-32 Cemar ou similar, para 32 , circuitos momopolares, com porta e trinco, inclusive instalação. </v>
          </cell>
          <cell r="D199" t="str">
            <v>un</v>
          </cell>
          <cell r="F199">
            <v>104.28</v>
          </cell>
          <cell r="G199">
            <v>0</v>
          </cell>
        </row>
        <row r="200">
          <cell r="B200" t="str">
            <v>18.21.045</v>
          </cell>
          <cell r="C200" t="str">
            <v>Luminária tipo globo leitoso completa.</v>
          </cell>
          <cell r="D200" t="str">
            <v>un</v>
          </cell>
          <cell r="F200">
            <v>24.83</v>
          </cell>
        </row>
        <row r="201">
          <cell r="B201" t="str">
            <v>18.21.050</v>
          </cell>
          <cell r="C201" t="str">
            <v xml:space="preserve">Quadro de distribuição metálico de embutir, com barramento, chave geral e placa neutro tipo PQR 30 CA, eletromar ou similar, para 30 , circuitos momopolares, com porta e trinco, inclusive instalação. </v>
          </cell>
          <cell r="D201" t="str">
            <v>un</v>
          </cell>
          <cell r="F201">
            <v>258.60000000000002</v>
          </cell>
          <cell r="G201">
            <v>0</v>
          </cell>
        </row>
        <row r="202">
          <cell r="B202" t="str">
            <v>18.21.060</v>
          </cell>
          <cell r="C202" t="str">
            <v xml:space="preserve">Quadro de distribuição metálico de embutir, sem barramento, tipo QCSP, Gomes ou similar, para até 3 circuitos momopolares, sem porta, inclusive instalação. </v>
          </cell>
          <cell r="D202" t="str">
            <v>un</v>
          </cell>
          <cell r="F202">
            <v>16.18</v>
          </cell>
          <cell r="G202">
            <v>0</v>
          </cell>
        </row>
        <row r="203">
          <cell r="B203" t="str">
            <v>18.21.070</v>
          </cell>
          <cell r="C203" t="str">
            <v xml:space="preserve">Quadro de distribuição metálico de embutir, sem barramento, tipo QCCP, Gomes ou similar, para até 3 circuitos momopolares, com porta, inclusive instalação. </v>
          </cell>
          <cell r="D203" t="str">
            <v>un</v>
          </cell>
          <cell r="F203">
            <v>16.78</v>
          </cell>
          <cell r="G203">
            <v>0</v>
          </cell>
        </row>
        <row r="204">
          <cell r="B204" t="str">
            <v>18.21.080</v>
          </cell>
          <cell r="C204" t="str">
            <v xml:space="preserve">Quadro de distribuição metálico de embutir, sem barramento, tipo QCCP, Gomes ou similar, para até 6 circuitos momopolares, com porta, inclusive instalação. </v>
          </cell>
          <cell r="D204" t="str">
            <v>un</v>
          </cell>
          <cell r="F204">
            <v>19.13</v>
          </cell>
          <cell r="G204">
            <v>0</v>
          </cell>
        </row>
        <row r="205">
          <cell r="B205" t="str">
            <v>18.21.090</v>
          </cell>
          <cell r="C205" t="str">
            <v xml:space="preserve">Quadro de distribuição metálico de embutir, sem barramento, tipo QCCP, Gomes ou similar, para até 12 circuitos momopolares, com porta, inclusive instalação. </v>
          </cell>
          <cell r="D205" t="str">
            <v>un</v>
          </cell>
          <cell r="F205">
            <v>24.78</v>
          </cell>
          <cell r="G205">
            <v>0</v>
          </cell>
        </row>
        <row r="206">
          <cell r="B206" t="str">
            <v>18.21.100</v>
          </cell>
          <cell r="C206" t="str">
            <v xml:space="preserve">Quadro de distribuição metálico de embutir, sem barramento, tipo QCCP, Gomes ou similar, para até 18 circuitos momopolares, com porta, inclusive instalação. </v>
          </cell>
          <cell r="D206" t="str">
            <v>un</v>
          </cell>
          <cell r="F206">
            <v>44.17</v>
          </cell>
          <cell r="G206">
            <v>0</v>
          </cell>
        </row>
        <row r="208">
          <cell r="B208" t="str">
            <v>18.22</v>
          </cell>
        </row>
        <row r="209">
          <cell r="B209" t="str">
            <v>18.22.005</v>
          </cell>
          <cell r="C209" t="str">
            <v>Fornecimento e instalação de módulo de  distribuição com barramento para 300 A.</v>
          </cell>
          <cell r="D209" t="str">
            <v>un</v>
          </cell>
          <cell r="F209">
            <v>1747.73</v>
          </cell>
        </row>
        <row r="210">
          <cell r="B210" t="str">
            <v>18.22.010</v>
          </cell>
          <cell r="C210" t="str">
            <v>Ponto de luz em teto ou parede, incluindo caixa 4 x 4 pol. Tigreflex ou similar, tubulação PVC rígido e fiação, até o quadro de distribuição.</v>
          </cell>
          <cell r="D210" t="str">
            <v>pt</v>
          </cell>
          <cell r="F210">
            <v>18.059999999999999</v>
          </cell>
          <cell r="G210">
            <v>0</v>
          </cell>
        </row>
        <row r="211">
          <cell r="B211" t="str">
            <v>18.22.015</v>
          </cell>
          <cell r="C211" t="str">
            <v>Recuperação do quadro de medição existente (substação área)</v>
          </cell>
          <cell r="D211" t="str">
            <v>un</v>
          </cell>
          <cell r="F211">
            <v>251.95</v>
          </cell>
        </row>
        <row r="212">
          <cell r="B212" t="str">
            <v>18.22.016</v>
          </cell>
          <cell r="C212" t="str">
            <v>Fornecimento e colocação de cabo 50 mm² (substação ao módulo de distribuição)</v>
          </cell>
          <cell r="D212" t="str">
            <v>m</v>
          </cell>
          <cell r="F212">
            <v>9.75</v>
          </cell>
        </row>
        <row r="213">
          <cell r="B213" t="str">
            <v>18.22.020</v>
          </cell>
          <cell r="C213" t="str">
            <v>Ponto de interruptor de uma secção, Pial ou similar, inclusive tubulação PVC rígido, fiação, caixa 4 x 2 pol., Tigreflex ou similar placa e demais acessórios, até o ponto de luz.</v>
          </cell>
          <cell r="D213" t="str">
            <v>pt</v>
          </cell>
          <cell r="F213">
            <v>16.62</v>
          </cell>
          <cell r="G213">
            <v>0</v>
          </cell>
        </row>
        <row r="214">
          <cell r="B214" t="str">
            <v>18.22.030</v>
          </cell>
          <cell r="C214" t="str">
            <v>Ponto de interruptor de 2 secções, Pial ou similar, inclusive tubulação PVC rígido, fiação, caixa 4 x 2 pol., Tigreflex ou similar, placa e demais acessórios, até o ponto de luz.</v>
          </cell>
          <cell r="D214" t="str">
            <v>pt</v>
          </cell>
          <cell r="F214">
            <v>24.04</v>
          </cell>
          <cell r="G214">
            <v>0</v>
          </cell>
        </row>
        <row r="215">
          <cell r="B215" t="str">
            <v>18.22.040</v>
          </cell>
          <cell r="C215" t="str">
            <v>Ponto de interruptor de 3 secções, Pial ou similar, inclusive tubulação PVC rígido, fiação, caixa 4 x 2 pol., Tigreflex ou similar, placa e demais acessórios, até o ponto de luz.</v>
          </cell>
          <cell r="D215" t="str">
            <v>pt</v>
          </cell>
          <cell r="F215">
            <v>29.36</v>
          </cell>
          <cell r="G215">
            <v>0</v>
          </cell>
        </row>
        <row r="216">
          <cell r="B216" t="str">
            <v>18.22.050</v>
          </cell>
          <cell r="C216" t="str">
            <v>Ponto de interruptor Three-Way, Pial ou similar, inclusive tubulação PVC rígido, fiação, caixa 4 x 2 pol., Tigreflex ou similar, placa e demais acessórios, até o ponto de luz.</v>
          </cell>
          <cell r="D216" t="str">
            <v>pt</v>
          </cell>
          <cell r="F216">
            <v>47.79</v>
          </cell>
          <cell r="G216">
            <v>0</v>
          </cell>
        </row>
        <row r="217">
          <cell r="B217" t="str">
            <v>18.22.060</v>
          </cell>
          <cell r="C217" t="str">
            <v>Ponto de tomada universal (2P+1 T), Pial ou similar, inclusive tubulação PVC rígido, fiação, caixa 4 x 2 pol., Tigreflex ou similar, placa e demais acessórios, até o ponto de luz ou quadro de distribuição.</v>
          </cell>
          <cell r="D217" t="str">
            <v>pt</v>
          </cell>
          <cell r="F217">
            <v>29.94</v>
          </cell>
          <cell r="G217">
            <v>0</v>
          </cell>
        </row>
        <row r="218">
          <cell r="B218" t="str">
            <v>18.22.070</v>
          </cell>
          <cell r="C218" t="str">
            <v>Ponto de tomada universal (2P+1 T), Pial ou similar para 2000 W, inclusive tubulação PVC rígido, fiação, caixa 4 x 2 pol., Tigreflex ou similar, placa e demais acessórios, até o ponto de luz ou quadro de distribuição.</v>
          </cell>
          <cell r="D218" t="str">
            <v>pt</v>
          </cell>
          <cell r="F218">
            <v>44.67</v>
          </cell>
          <cell r="G218">
            <v>0</v>
          </cell>
        </row>
        <row r="219">
          <cell r="B219" t="str">
            <v>18.22.080</v>
          </cell>
          <cell r="C219" t="str">
            <v>Ponto de tomada para ar-condicionado com conjunto tipo Arstop ou similar, em caixa Tigreflex ou similar 4 x 4 pol., com placa, tomada tripolar para pino chato e disjuntor termomagnético de 25 A, inclusive tubulação de PVC rígido, fiação, aterramento e dem</v>
          </cell>
          <cell r="D219" t="str">
            <v>pt</v>
          </cell>
          <cell r="F219">
            <v>56.86</v>
          </cell>
          <cell r="G219">
            <v>0</v>
          </cell>
        </row>
        <row r="220">
          <cell r="B220" t="str">
            <v>18.22.085</v>
          </cell>
          <cell r="C220" t="str">
            <v xml:space="preserve">Ponto de tomada para ar-condicionado </v>
          </cell>
          <cell r="D220" t="str">
            <v>pt</v>
          </cell>
          <cell r="F220">
            <v>67.260000000000005</v>
          </cell>
        </row>
        <row r="221">
          <cell r="B221" t="str">
            <v>18.22.090</v>
          </cell>
          <cell r="C221" t="str">
            <v>Ponto de tomada para telefone, Pial ou similar, em caixa Tigreflex ou similar 4 x 2 pol., inclusive placa, tubulação de PVC rígido, fiação, caixas de passagem e demais acessórios, até a caixa de distribuição do pavimento.</v>
          </cell>
          <cell r="D221" t="str">
            <v>pt</v>
          </cell>
          <cell r="F221">
            <v>30.89</v>
          </cell>
          <cell r="G221">
            <v>0</v>
          </cell>
        </row>
        <row r="222">
          <cell r="B222" t="str">
            <v>18.22.091</v>
          </cell>
          <cell r="C222" t="str">
            <v>Instalação elétrica</v>
          </cell>
          <cell r="D222" t="str">
            <v>vb</v>
          </cell>
          <cell r="F222">
            <v>232.9</v>
          </cell>
          <cell r="G222">
            <v>0</v>
          </cell>
        </row>
        <row r="223">
          <cell r="B223" t="str">
            <v>18.22.095</v>
          </cell>
          <cell r="C223" t="str">
            <v>Ponto de tomada 220 V convencional.</v>
          </cell>
          <cell r="D223" t="str">
            <v>pt</v>
          </cell>
          <cell r="F223">
            <v>38.92</v>
          </cell>
        </row>
        <row r="224">
          <cell r="B224" t="str">
            <v>18.22.096</v>
          </cell>
          <cell r="C224" t="str">
            <v>Ramal de alimentação para ponto de telefone.</v>
          </cell>
          <cell r="D224" t="str">
            <v>vb</v>
          </cell>
          <cell r="F224">
            <v>413.4</v>
          </cell>
        </row>
        <row r="225">
          <cell r="B225" t="str">
            <v>18.22.100</v>
          </cell>
          <cell r="C225" t="str">
            <v>Ponto de campainha, inclusive caixa, cigarra, botão, espelho, tubulação PVC rígido, fiação e demais acessórios, até quadro de sinalização instalado no posto de enfermagem.</v>
          </cell>
          <cell r="D225" t="str">
            <v>pt</v>
          </cell>
          <cell r="F225">
            <v>44.69</v>
          </cell>
          <cell r="G225">
            <v>0</v>
          </cell>
        </row>
        <row r="226">
          <cell r="B226" t="str">
            <v>18.22.110</v>
          </cell>
          <cell r="C226" t="str">
            <v>Ponto para computador</v>
          </cell>
          <cell r="D226" t="str">
            <v>pt</v>
          </cell>
          <cell r="F226">
            <v>51.5</v>
          </cell>
        </row>
        <row r="228">
          <cell r="B228" t="str">
            <v>18.24</v>
          </cell>
        </row>
        <row r="229">
          <cell r="B229" t="str">
            <v>18.24.005</v>
          </cell>
          <cell r="C229" t="str">
            <v>Luminária tipo sobrepor aberta para 02 lâmpads fluorescente 40 W (calha trapezoidal) completa.</v>
          </cell>
          <cell r="D229" t="str">
            <v>un</v>
          </cell>
          <cell r="F229">
            <v>45.84</v>
          </cell>
        </row>
        <row r="230">
          <cell r="B230" t="str">
            <v>18.24.010</v>
          </cell>
          <cell r="C230" t="str">
            <v>Caixa de passagem subterrânea com dimensões internas 0,40 x 0,40 m, altura 0,60 m, sobre camada de brita com 0,10 m de espessura, pararedes em alvenaria e laje de tampa em concreto armado, inclusive escavaçào, remoção e reaterro.</v>
          </cell>
          <cell r="D230" t="str">
            <v>un</v>
          </cell>
          <cell r="F230">
            <v>19.91</v>
          </cell>
          <cell r="G230">
            <v>0</v>
          </cell>
        </row>
        <row r="231">
          <cell r="B231" t="str">
            <v>18.24.020</v>
          </cell>
          <cell r="C231" t="str">
            <v>Caixa de passagem subterrânea para entrada de rede telefônica, tipo R1 (até 35 pontos), com dimensões internas 0,60 x 0,35 m, altura 0,50 m, paredes em alvenaria, e laje de tampa em concreto armado, inclusive escavação, remoção e reaterro.</v>
          </cell>
          <cell r="D231" t="str">
            <v>un</v>
          </cell>
          <cell r="F231">
            <v>21.87</v>
          </cell>
          <cell r="G231">
            <v>0</v>
          </cell>
        </row>
        <row r="232">
          <cell r="B232" t="str">
            <v>18.24.030</v>
          </cell>
          <cell r="C232" t="str">
            <v>Caixa para ar condicionado</v>
          </cell>
          <cell r="D232" t="str">
            <v>un</v>
          </cell>
          <cell r="F232">
            <v>23.82</v>
          </cell>
        </row>
        <row r="234">
          <cell r="B234" t="str">
            <v>18.25</v>
          </cell>
        </row>
        <row r="235">
          <cell r="B235" t="str">
            <v>18.25.005</v>
          </cell>
          <cell r="C235" t="str">
            <v>Inatalação elétrica.</v>
          </cell>
          <cell r="D235" t="str">
            <v>vb</v>
          </cell>
          <cell r="F235">
            <v>91.2</v>
          </cell>
          <cell r="G235">
            <v>0</v>
          </cell>
        </row>
        <row r="236">
          <cell r="B236" t="str">
            <v>18.25.010</v>
          </cell>
          <cell r="C236" t="str">
            <v>Fornecimento e assentamento de luminária.</v>
          </cell>
          <cell r="D236" t="str">
            <v>un</v>
          </cell>
          <cell r="F236">
            <v>570</v>
          </cell>
          <cell r="G236">
            <v>0</v>
          </cell>
        </row>
        <row r="237">
          <cell r="B237" t="str">
            <v>18.25.020</v>
          </cell>
          <cell r="C237" t="str">
            <v>Luminária tipo sobrepor, aberta, para 2 lâmpadas fluorescente de 20 W, ref. TMS-500 Philips ou similar, inclusive reator alto fator de potência lâmpadas, demais acessórios e instalação.</v>
          </cell>
          <cell r="D237" t="str">
            <v>cj</v>
          </cell>
          <cell r="F237">
            <v>41.36</v>
          </cell>
          <cell r="G237">
            <v>0</v>
          </cell>
        </row>
        <row r="238">
          <cell r="B238" t="str">
            <v>18.25.030</v>
          </cell>
          <cell r="C238" t="str">
            <v>Luminária tipo sobrepor, aberta, para 1 lâmpada fluorescente de 40 W, ref. TMS-500 Philips ou similar, inclusive reator alto fator de potência lâmpadas, demais acessórios e instalação.</v>
          </cell>
          <cell r="D238" t="str">
            <v>cj</v>
          </cell>
          <cell r="F238">
            <v>35.770000000000003</v>
          </cell>
          <cell r="G238">
            <v>0</v>
          </cell>
        </row>
        <row r="239">
          <cell r="B239" t="str">
            <v>18.25.031</v>
          </cell>
          <cell r="C239" t="str">
            <v>Fechadura</v>
          </cell>
          <cell r="D239" t="str">
            <v>un</v>
          </cell>
          <cell r="F239">
            <v>39.9</v>
          </cell>
          <cell r="G239">
            <v>0</v>
          </cell>
        </row>
        <row r="240">
          <cell r="B240" t="str">
            <v>18.25.040</v>
          </cell>
          <cell r="C240" t="str">
            <v>Luminária tipo sobrepor, aberta, para 2 lâmpadas fluorescente de 32 W, ref. TMS-500 Philips ou similar, inclusive reator alto fator de potência lâmpadas, demais acessórios e instalação.</v>
          </cell>
          <cell r="D240" t="str">
            <v>cj</v>
          </cell>
          <cell r="F240">
            <v>51.13</v>
          </cell>
          <cell r="G240">
            <v>0</v>
          </cell>
        </row>
        <row r="241">
          <cell r="B241" t="str">
            <v>18.25.041</v>
          </cell>
          <cell r="C241" t="str">
            <v>Fornecimento e colocação de lâmpada fluorescente de 40 W.</v>
          </cell>
          <cell r="D241" t="str">
            <v>un</v>
          </cell>
          <cell r="F241">
            <v>5.8</v>
          </cell>
          <cell r="G241">
            <v>0</v>
          </cell>
        </row>
        <row r="242">
          <cell r="B242" t="str">
            <v>18.25.042</v>
          </cell>
          <cell r="C242" t="str">
            <v>Fornecimento e colocação de reator de 40 W.</v>
          </cell>
          <cell r="D242" t="str">
            <v>un</v>
          </cell>
          <cell r="F242">
            <v>8.5</v>
          </cell>
          <cell r="G242">
            <v>0</v>
          </cell>
        </row>
        <row r="243">
          <cell r="B243" t="str">
            <v>18.25.043</v>
          </cell>
          <cell r="C243" t="str">
            <v>Fornecimento e colocação de térmico com base.</v>
          </cell>
          <cell r="D243" t="str">
            <v>un</v>
          </cell>
          <cell r="F243">
            <v>1</v>
          </cell>
          <cell r="G243">
            <v>0</v>
          </cell>
        </row>
        <row r="244">
          <cell r="B244" t="str">
            <v>18.25.050</v>
          </cell>
          <cell r="C244" t="str">
            <v>Luminária tipo sobrepor, aberta, para 1 lâmpada fluorescente de 20 W, ref. 211-R A. B. Leão ou similar, inclusive reator alto fator de potência lâmpada, demais acessórios e instalação.</v>
          </cell>
          <cell r="D244" t="str">
            <v>cj</v>
          </cell>
          <cell r="F244">
            <v>22.57</v>
          </cell>
          <cell r="G244">
            <v>0</v>
          </cell>
        </row>
        <row r="245">
          <cell r="B245" t="str">
            <v>18.25.060</v>
          </cell>
          <cell r="C245" t="str">
            <v>Luminária tipo sobrepor, aberta, para 2 lâmpadas fluorescente de 20 W, ref. 211-R A. B. Leão ou similar, inclusive reator alto fator de potência lâmpada, demais acessórios e instalação.</v>
          </cell>
          <cell r="D245" t="str">
            <v>cj</v>
          </cell>
          <cell r="F245">
            <v>33.26</v>
          </cell>
          <cell r="G245">
            <v>0</v>
          </cell>
        </row>
        <row r="246">
          <cell r="B246" t="str">
            <v>18.25.070</v>
          </cell>
          <cell r="C246" t="str">
            <v>Luminária tipo sobrepor, aberta, para 1 lâmpada fluorescente de 40 W, ref. 211-R A. B. Leão ou similar, inclusive reator alto fator de potência lâmpada, demais acessórios e instalação.</v>
          </cell>
          <cell r="D246" t="str">
            <v>cj</v>
          </cell>
          <cell r="F246">
            <v>23.67</v>
          </cell>
          <cell r="G246">
            <v>0</v>
          </cell>
        </row>
        <row r="247">
          <cell r="B247" t="str">
            <v>18.25.071</v>
          </cell>
          <cell r="C247" t="str">
            <v>Fornecimento e colocação de lâmpada vapor de mercúrio 250 W.</v>
          </cell>
          <cell r="D247" t="str">
            <v>un</v>
          </cell>
          <cell r="F247">
            <v>16.54</v>
          </cell>
        </row>
        <row r="248">
          <cell r="B248" t="str">
            <v>18.25.080</v>
          </cell>
          <cell r="C248" t="str">
            <v>Luminária tipo sobrepor, aberta, para 2 lâmpadas fluorescente de 40 W, ref. 211-R A. B. Leão ou similar, inclusive reator alto fator de potência lâmpada, demais acessórios e instalação.</v>
          </cell>
          <cell r="D248" t="str">
            <v>cj</v>
          </cell>
          <cell r="F248">
            <v>35.26</v>
          </cell>
          <cell r="G248">
            <v>0</v>
          </cell>
        </row>
        <row r="249">
          <cell r="B249" t="str">
            <v>18.25.082</v>
          </cell>
          <cell r="C249" t="str">
            <v>Conjunto de reator 220 v / 60 HI - 2.000 W</v>
          </cell>
          <cell r="D249" t="str">
            <v>un</v>
          </cell>
        </row>
        <row r="250">
          <cell r="B250" t="str">
            <v>18.25.090</v>
          </cell>
          <cell r="C250" t="str">
            <v>Luminária tipo Drops em globo de vidro leitoso, ref. 515 A.B Leão, ou similar, completa, inclusive lâmpada e instalação.</v>
          </cell>
          <cell r="D250" t="str">
            <v>cj</v>
          </cell>
          <cell r="F250">
            <v>21.26</v>
          </cell>
          <cell r="G250">
            <v>0</v>
          </cell>
        </row>
        <row r="251">
          <cell r="B251" t="str">
            <v>18.25.095</v>
          </cell>
          <cell r="C251" t="str">
            <v>Lâmpada incandescende de 100 W</v>
          </cell>
          <cell r="D251" t="str">
            <v>un</v>
          </cell>
          <cell r="F251">
            <v>1.37</v>
          </cell>
          <cell r="G251">
            <v>0</v>
          </cell>
        </row>
        <row r="252">
          <cell r="B252" t="str">
            <v>18.25.100</v>
          </cell>
          <cell r="C252" t="str">
            <v>Luminária tipo Bedd (Prato), ref. 805 A.B. Leão ou similar, com pendente e suporte, inclusive lâmpada e instalação.</v>
          </cell>
          <cell r="D252" t="str">
            <v>cj</v>
          </cell>
          <cell r="F252">
            <v>30.6</v>
          </cell>
          <cell r="G252">
            <v>0</v>
          </cell>
        </row>
        <row r="253">
          <cell r="B253" t="str">
            <v>18.25.110</v>
          </cell>
          <cell r="C253" t="str">
            <v>Luminária tipo arandela, ref. 403 A.B.Leão ou similar, completa, inclusive lâmpada e instalação.</v>
          </cell>
          <cell r="D253" t="str">
            <v>cj</v>
          </cell>
          <cell r="F253">
            <v>23.41</v>
          </cell>
          <cell r="G253">
            <v>0</v>
          </cell>
        </row>
        <row r="254">
          <cell r="B254" t="str">
            <v>18.25.111</v>
          </cell>
          <cell r="C254" t="str">
            <v>Lâmpada fluorescente universal de 20 W, Phillips ou Osram, inclusive instalação.</v>
          </cell>
          <cell r="D254" t="str">
            <v>un</v>
          </cell>
          <cell r="F254">
            <v>5.5</v>
          </cell>
          <cell r="G254">
            <v>0</v>
          </cell>
        </row>
        <row r="255">
          <cell r="B255" t="str">
            <v>18.25.115</v>
          </cell>
          <cell r="C255" t="str">
            <v>Lâmpada de 40 W.</v>
          </cell>
          <cell r="D255" t="str">
            <v>un</v>
          </cell>
          <cell r="F255">
            <v>5.51</v>
          </cell>
          <cell r="G255">
            <v>0</v>
          </cell>
        </row>
        <row r="256">
          <cell r="B256" t="str">
            <v>18.25.116</v>
          </cell>
          <cell r="C256" t="str">
            <v>Reator</v>
          </cell>
          <cell r="D256" t="str">
            <v>un</v>
          </cell>
          <cell r="F256">
            <v>8.07</v>
          </cell>
          <cell r="G256">
            <v>0</v>
          </cell>
        </row>
        <row r="257">
          <cell r="B257" t="str">
            <v>18.25.117</v>
          </cell>
          <cell r="C257" t="str">
            <v>Reator com lâmpada a vapor de mercúrio.</v>
          </cell>
          <cell r="D257" t="str">
            <v>un</v>
          </cell>
          <cell r="F257">
            <v>54.54</v>
          </cell>
          <cell r="G257">
            <v>0</v>
          </cell>
        </row>
        <row r="258">
          <cell r="B258" t="str">
            <v>18.25.118</v>
          </cell>
          <cell r="C258" t="str">
            <v>Reator para lâmpada fluorescente de 40 W, Phillips ou Osram, inclusive instalação.</v>
          </cell>
          <cell r="D258" t="str">
            <v>un</v>
          </cell>
          <cell r="G258">
            <v>0</v>
          </cell>
        </row>
        <row r="259">
          <cell r="B259" t="str">
            <v>18.25.117</v>
          </cell>
          <cell r="C259" t="str">
            <v>Reator exter.408/E AB Leào ou similar, completo com lâmpada a vapor de mercúrio de 250 m, reator de potência instalações e acessórios correspondentes</v>
          </cell>
          <cell r="D259" t="str">
            <v>un</v>
          </cell>
          <cell r="F259">
            <v>62.18</v>
          </cell>
        </row>
        <row r="260">
          <cell r="B260" t="str">
            <v>18.25.119</v>
          </cell>
          <cell r="C260" t="str">
            <v>Luminária tipo tartaruga.</v>
          </cell>
          <cell r="D260" t="str">
            <v>cj</v>
          </cell>
        </row>
        <row r="261">
          <cell r="B261" t="str">
            <v>18.25.120</v>
          </cell>
          <cell r="C261" t="str">
            <v>Luminária de jardim.</v>
          </cell>
          <cell r="D261" t="str">
            <v>cj</v>
          </cell>
          <cell r="F261">
            <v>75</v>
          </cell>
        </row>
        <row r="262">
          <cell r="B262" t="str">
            <v>18.25.130</v>
          </cell>
          <cell r="C262" t="str">
            <v>Luminária tipo Stop, ref. 401 - P A.B. Leão ou similar, completa, inclusive lâmpada e instalção.</v>
          </cell>
          <cell r="D262" t="str">
            <v>cj</v>
          </cell>
          <cell r="F262">
            <v>11.54</v>
          </cell>
          <cell r="G262">
            <v>0</v>
          </cell>
        </row>
        <row r="263">
          <cell r="B263" t="str">
            <v>18.25.140</v>
          </cell>
          <cell r="C263" t="str">
            <v xml:space="preserve">Refletor externo ref. 408 / E A.B. Leão ou similar, completo,  inclusive lâmpada e instalação. </v>
          </cell>
          <cell r="D263" t="str">
            <v>cj</v>
          </cell>
          <cell r="F263">
            <v>30.6</v>
          </cell>
          <cell r="G263">
            <v>0</v>
          </cell>
        </row>
        <row r="264">
          <cell r="B264" t="str">
            <v>18.25.145</v>
          </cell>
          <cell r="C264" t="str">
            <v>Fornecimento e colocação de refletor externo DN 30, inclusive ponto de luz.</v>
          </cell>
          <cell r="D264" t="str">
            <v>cj</v>
          </cell>
          <cell r="F264">
            <v>96.24</v>
          </cell>
        </row>
        <row r="265">
          <cell r="B265" t="str">
            <v>18.25.170</v>
          </cell>
          <cell r="C265" t="str">
            <v>Luminária para lâmpada a vapor de mercúrio de 125 W, ref. ABL 50 / F A.B. Leão ou similar, completa, inclusive branco, lâmpada, reator alto de potência e instalação.</v>
          </cell>
          <cell r="D265" t="str">
            <v>cj</v>
          </cell>
          <cell r="F265">
            <v>109.45</v>
          </cell>
          <cell r="G265">
            <v>0</v>
          </cell>
        </row>
        <row r="266">
          <cell r="B266" t="str">
            <v>18.25.180</v>
          </cell>
          <cell r="C266" t="str">
            <v>Luminária para lâmpada a vapor de mercúrio de 250 W, ref. ABL 50 / F A.B. Leão ou similar, completa, inclusive braço, lâmpada, reator alto fator de potência e instalação.</v>
          </cell>
          <cell r="D266" t="str">
            <v>cj</v>
          </cell>
          <cell r="F266">
            <v>202.97</v>
          </cell>
          <cell r="G266">
            <v>0</v>
          </cell>
        </row>
        <row r="267">
          <cell r="B267" t="str">
            <v>18.25.183</v>
          </cell>
          <cell r="C267" t="str">
            <v>Galpão industrial simples</v>
          </cell>
          <cell r="D267" t="str">
            <v>vb</v>
          </cell>
          <cell r="F267">
            <v>1219.8</v>
          </cell>
          <cell r="G267">
            <v>0</v>
          </cell>
        </row>
        <row r="268">
          <cell r="B268" t="str">
            <v>18.25.184</v>
          </cell>
          <cell r="C268" t="str">
            <v>Escultura</v>
          </cell>
          <cell r="D268" t="str">
            <v>vb</v>
          </cell>
          <cell r="F268">
            <v>2089.9899999999998</v>
          </cell>
          <cell r="G268">
            <v>0</v>
          </cell>
        </row>
        <row r="269">
          <cell r="B269" t="str">
            <v>18.25.185</v>
          </cell>
          <cell r="C269" t="str">
            <v>Idenização de barraca de tábua.</v>
          </cell>
          <cell r="D269" t="str">
            <v>vb</v>
          </cell>
          <cell r="F269">
            <v>894.9</v>
          </cell>
          <cell r="G269">
            <v>0</v>
          </cell>
        </row>
        <row r="270">
          <cell r="B270" t="str">
            <v>18.25.186</v>
          </cell>
          <cell r="C270" t="str">
            <v xml:space="preserve">Idenização de barraca </v>
          </cell>
          <cell r="D270" t="str">
            <v>vb</v>
          </cell>
          <cell r="F270">
            <v>1281.3599999999999</v>
          </cell>
          <cell r="G270">
            <v>0</v>
          </cell>
        </row>
        <row r="271">
          <cell r="B271" t="str">
            <v>18.25.187</v>
          </cell>
          <cell r="C271" t="str">
            <v>Desapropriação de terreno e edificações.</v>
          </cell>
          <cell r="D271" t="str">
            <v>vb</v>
          </cell>
          <cell r="F271">
            <v>3251755</v>
          </cell>
          <cell r="G271">
            <v>0</v>
          </cell>
        </row>
        <row r="272">
          <cell r="B272" t="str">
            <v>18.25.188</v>
          </cell>
          <cell r="C272" t="str">
            <v>Grelha de ferro</v>
          </cell>
          <cell r="D272" t="str">
            <v>vb</v>
          </cell>
          <cell r="F272">
            <v>1432.27</v>
          </cell>
          <cell r="G272">
            <v>0</v>
          </cell>
        </row>
        <row r="273">
          <cell r="B273" t="str">
            <v>18.25.190</v>
          </cell>
          <cell r="C273" t="str">
            <v>Luminária para lâmpada a vapor de mercúrio de 125 W, ref. ABL 50 / A.B. Leão ou similar, completa, inclusive braço, lâmpada, reator alto fator de potência e instalação.</v>
          </cell>
          <cell r="D273" t="str">
            <v>cj</v>
          </cell>
          <cell r="F273">
            <v>99.95</v>
          </cell>
          <cell r="G273">
            <v>0</v>
          </cell>
        </row>
        <row r="274">
          <cell r="B274" t="str">
            <v>18.25.200</v>
          </cell>
          <cell r="C274" t="str">
            <v>Luminária para lâmpada a vapor de mercúrio de 250 W, ref. ABL 50 / A.B. Leão ou similar, completa, inclusive braço, lâmpada, reator alto fator de potência e instalação.</v>
          </cell>
          <cell r="D274" t="str">
            <v>cj</v>
          </cell>
          <cell r="F274">
            <v>113.35</v>
          </cell>
          <cell r="G274">
            <v>0</v>
          </cell>
        </row>
        <row r="275">
          <cell r="B275" t="str">
            <v>18.25.210</v>
          </cell>
          <cell r="C275" t="str">
            <v>Luminária para lâmpada a vapor de mercúrio de 400 W, ref. ABL 50 / 400 A.B. Leão ou similar, completa, inclusive braço, lâmpada, reator alto fator de potência e instalação.</v>
          </cell>
          <cell r="D275" t="str">
            <v>un</v>
          </cell>
          <cell r="F275">
            <v>176.95</v>
          </cell>
          <cell r="G275">
            <v>0</v>
          </cell>
        </row>
        <row r="276">
          <cell r="B276" t="str">
            <v>18.25.211</v>
          </cell>
          <cell r="C276" t="str">
            <v>Projetor com uma lâmpada de vapor metálico de 2.000 W</v>
          </cell>
          <cell r="D276" t="str">
            <v>un</v>
          </cell>
        </row>
        <row r="278">
          <cell r="B278" t="str">
            <v>18.26</v>
          </cell>
        </row>
        <row r="279">
          <cell r="B279" t="str">
            <v>18.26.010</v>
          </cell>
          <cell r="C279" t="str">
            <v>Assentamento de haste de aterramento de 5/8" x 2,40 m Copperweld ou similar, com conector paralelo e parafusos (inclusive o fornecimento do material).</v>
          </cell>
          <cell r="D279" t="str">
            <v>un</v>
          </cell>
          <cell r="F279">
            <v>19.190000000000001</v>
          </cell>
          <cell r="G279">
            <v>0</v>
          </cell>
        </row>
        <row r="280">
          <cell r="B280" t="str">
            <v>18.26.020</v>
          </cell>
          <cell r="C280" t="str">
            <v xml:space="preserve">Assentamento de bengala de PVC rígido de 3/4 pol., marca Tigre ou similar, inclusive rasgo em alvenaria e fornecimento do material. </v>
          </cell>
          <cell r="D280" t="str">
            <v>un</v>
          </cell>
          <cell r="F280">
            <v>10.37</v>
          </cell>
          <cell r="G280">
            <v>0</v>
          </cell>
        </row>
        <row r="281">
          <cell r="B281" t="str">
            <v>18.26.025</v>
          </cell>
          <cell r="C281" t="str">
            <v>Assentamento de bengala 1".</v>
          </cell>
          <cell r="D281" t="str">
            <v>un</v>
          </cell>
          <cell r="F281">
            <v>8.4600000000000009</v>
          </cell>
          <cell r="G281">
            <v>0</v>
          </cell>
        </row>
        <row r="282">
          <cell r="B282" t="str">
            <v>18.26.030</v>
          </cell>
          <cell r="C282" t="str">
            <v>Assentamento de chave de boia automática, 15 A, superior ou inferior marca lenz ou similar (inclusive o fornecimento do material).</v>
          </cell>
          <cell r="D282" t="str">
            <v>un</v>
          </cell>
          <cell r="F282">
            <v>16.21</v>
          </cell>
          <cell r="G282">
            <v>0</v>
          </cell>
        </row>
        <row r="283">
          <cell r="B283" t="str">
            <v>18.26.040</v>
          </cell>
          <cell r="C283" t="str">
            <v>Assentamento de chave reversora blindada 30 A, 500 V, Eletromar ou similar (inclusive o fornecimento do material).</v>
          </cell>
          <cell r="D283" t="str">
            <v>un</v>
          </cell>
          <cell r="F283">
            <v>53.26</v>
          </cell>
          <cell r="G283">
            <v>0</v>
          </cell>
        </row>
        <row r="284">
          <cell r="B284" t="str">
            <v>18.26.045</v>
          </cell>
          <cell r="C284" t="str">
            <v>Assentamento de chave reversora blindada 30 A, 250 V, Eletromar ou similar (inclusive o fornecimento do material).</v>
          </cell>
          <cell r="D284" t="str">
            <v>un</v>
          </cell>
          <cell r="F284">
            <v>49.58</v>
          </cell>
          <cell r="G284">
            <v>0</v>
          </cell>
        </row>
        <row r="285">
          <cell r="B285" t="str">
            <v>18.26.050</v>
          </cell>
          <cell r="C285" t="str">
            <v>Assentamento de chave magnético guarda-motor até 7,5 cv, Eletromar ou similar (inclusive fornecimento do material)</v>
          </cell>
          <cell r="D285" t="str">
            <v>un</v>
          </cell>
          <cell r="F285">
            <v>140.63</v>
          </cell>
          <cell r="G285">
            <v>0</v>
          </cell>
        </row>
        <row r="286">
          <cell r="B286" t="str">
            <v>18.26.060</v>
          </cell>
          <cell r="C286" t="str">
            <v>Assentamento de chave magnética de 2 x 30 A para comando de iluminação pública, acionada para rele foto-elétrico NA, 220 V, 60 HZ, tipo lux control modelo CIP - F / 70, (inclusive fornecimento do material).</v>
          </cell>
          <cell r="D286" t="str">
            <v>un</v>
          </cell>
          <cell r="F286">
            <v>198.6</v>
          </cell>
          <cell r="G286">
            <v>0</v>
          </cell>
        </row>
        <row r="287">
          <cell r="B287" t="str">
            <v>18.26.065</v>
          </cell>
          <cell r="C287" t="str">
            <v>Fornecimento e colocação de braçadeiras para fixação dos eletrodutos.</v>
          </cell>
          <cell r="D287" t="str">
            <v>un</v>
          </cell>
          <cell r="F287">
            <v>1.43</v>
          </cell>
        </row>
        <row r="288">
          <cell r="B288" t="str">
            <v>18.26.070</v>
          </cell>
          <cell r="C288" t="str">
            <v>Lixeira.</v>
          </cell>
          <cell r="D288" t="str">
            <v>un</v>
          </cell>
          <cell r="F288">
            <v>12.88</v>
          </cell>
        </row>
        <row r="289">
          <cell r="B289" t="str">
            <v>18.26.071</v>
          </cell>
          <cell r="C289" t="str">
            <v>Confecção de lixeira em fibra Gless</v>
          </cell>
          <cell r="D289" t="str">
            <v>un</v>
          </cell>
          <cell r="F289">
            <v>76.87</v>
          </cell>
        </row>
        <row r="290">
          <cell r="B290" t="str">
            <v>18.26.072</v>
          </cell>
          <cell r="C290" t="str">
            <v>Colocação de calha em PVC para proteção de instalação elétrica aparente.</v>
          </cell>
          <cell r="D290" t="str">
            <v>m</v>
          </cell>
          <cell r="F290">
            <v>1.29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ruporcalampadas.com.br/plafon-led-de-embutir/luminaria-quadrada-de-led-de-embutir-24w?parceiro=6716&amp;gclid=Cj0KCQiAyKrxBRDHARIsAKCzn8y3O0b6TNo0LTSOuiDVNNeA6jGwHKDGsaqjWO-mL2VDHpCa-i2gfv8aAhIlEALw_wcB" TargetMode="External"/><Relationship Id="rId13" Type="http://schemas.openxmlformats.org/officeDocument/2006/relationships/printerSettings" Target="../printerSettings/printerSettings11.bin"/><Relationship Id="rId3" Type="http://schemas.openxmlformats.org/officeDocument/2006/relationships/hyperlink" Target="https://produto.mercadolivre.com.br/MLB-1062037551-plafon-sobrepor-quadrado-led-12w-painel-bivolt-17x17-oferta-_JM?searchVariation=25907185771&amp;quantity=1&amp;variation=25907185771" TargetMode="External"/><Relationship Id="rId7" Type="http://schemas.openxmlformats.org/officeDocument/2006/relationships/hyperlink" Target="https://www.iluminim.com.br/luminaria-plafon-30x30-32w-led-sobrepor-branco-frio?utm_source=Site&amp;utm_medium=GoogleMerchant&amp;utm_campaign=GoogleMerchant&amp;gclid=Cj0KCQiAyKrxBRDHARIsAKCzn8w4p2g7MP2fPoZsufDazOOYVXsVEg7YSgVX41KXroOL-DG-_1Yz7foaAs_0EALw_wcB" TargetMode="External"/><Relationship Id="rId12" Type="http://schemas.openxmlformats.org/officeDocument/2006/relationships/hyperlink" Target="https://www.casasbahia.com.br/ArVentilacao/AcessoriosparaArCondicionado/exaustor-de-banheiro-exb-150mm-ventisol-13185797.html?utm_medium=Cpc&amp;utm_source=GP_PLA&amp;IdSku=13185797&amp;idLojista=32096&amp;utm_campaign=arve_showcase&amp;gclid=Cj0KCQiAyKrxBRDHARIsAKCzn8yiEeBawX-zlHAmvAB6EXNqj2ATaWr9E2WLc-lKH4rCowwuFyzOc5waAmAlEALw_wcB" TargetMode="External"/><Relationship Id="rId2" Type="http://schemas.openxmlformats.org/officeDocument/2006/relationships/hyperlink" Target="https://www.submarino.com.br/produto/123998448/exaustor-para-banheiro-ventisol-150mm?epar=102414&amp;hl=lower&amp;opn=COMPARADORESSUB&amp;s_term=COMPARADORESSUB&amp;voltagem=220%20volts" TargetMode="External"/><Relationship Id="rId1" Type="http://schemas.openxmlformats.org/officeDocument/2006/relationships/hyperlink" Target="https://produto.mercadolivre.com.br/MLB-682332732-exaustor-p-banheiro-dimetro-de-150-mm-residencial-220v-_JM" TargetMode="External"/><Relationship Id="rId6" Type="http://schemas.openxmlformats.org/officeDocument/2006/relationships/hyperlink" Target="https://www.americanas.com.br/produto/9967995/painel-plafon-led-30x30-branco-frio-de-sobrepor-25w-hpl" TargetMode="External"/><Relationship Id="rId11" Type="http://schemas.openxmlformats.org/officeDocument/2006/relationships/hyperlink" Target="https://produto.mercadolivre.com.br/MLB-1091017232-cancela-eletrnica-prime-dc-com-barreira-de-led-330-garen-_JM?quantity=1" TargetMode="External"/><Relationship Id="rId5" Type="http://schemas.openxmlformats.org/officeDocument/2006/relationships/hyperlink" Target="https://www.sustentaled.com.br/luminaria-plafon-led-quadrado-embutir-12w-17x17-branco-frio" TargetMode="External"/><Relationship Id="rId10" Type="http://schemas.openxmlformats.org/officeDocument/2006/relationships/hyperlink" Target="https://www.shoptime.com.br/produto/41950849/cancela-eletronica-classic-ac-com-barreira-de-led-3-30-garen?WT.srch=1&amp;acc=a76c8289649a0bef0524c56c85e71570&amp;epar=bp_pl_00_go_pla_geral_3p&amp;gclid=CjwKCAiA1L_xBRA2EiwAgcLKA7eR667orPCZymrHHPmqX_YCJh5HH6IPmNYDo5xPX_Y45fOM7YJkpBoCRNwQAvD_BwE&amp;i=5b3d98b4eec3dfb1f81ca5a1&amp;o=5b848d4eebb19ac62ca92ad2&amp;opn=GOOGLEXML&amp;sellerId=49124662000162&amp;sellerid=49124662000162&amp;wt.srch=1" TargetMode="External"/><Relationship Id="rId4" Type="http://schemas.openxmlformats.org/officeDocument/2006/relationships/hyperlink" Target="https://www.leroymerlin.com.br/luminaria-painel-led-de-embutir-ou-sobrepor-12w-luz-branca-17x17cm-inspire_89809083" TargetMode="External"/><Relationship Id="rId9" Type="http://schemas.openxmlformats.org/officeDocument/2006/relationships/hyperlink" Target="https://www.americanas.com.br/produto/41944992/cancela-eletronica-prime-dc-com-barreira-de-led-3-30-garen?WT.srch=1&amp;acc=e789ea56094489dffd798f86ff51c7a9&amp;epar=bp_pl_00_go_todos-os-produtos_geral_gmv&amp;gclid=CjwKCAiA1L_xBRA2EiwAgcLKA8UnYV9VP_CCCvccz94VmL8VB5KW7-kFVruyqQMT6Co8_ny-LfsHuRoCfFYQAvD_BwE&amp;i=5b3d8ae3eec3dfb1f818b2c9&amp;o=5b848197ebb19ac62ca91ad7&amp;opn=YSMESP&amp;sellerId=49124662000162&amp;sellerid=49124662000162&amp;wt.srch=1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>
    <tabColor rgb="FF92D050"/>
  </sheetPr>
  <dimension ref="A1:XFC2560"/>
  <sheetViews>
    <sheetView view="pageBreakPreview" topLeftCell="A11" zoomScaleNormal="100" zoomScaleSheetLayoutView="100" workbookViewId="0">
      <pane ySplit="900" topLeftCell="A2529" activePane="bottomLeft"/>
      <selection activeCell="F11" sqref="F1:J1048576"/>
      <selection pane="bottomLeft" activeCell="D2561" sqref="D2561"/>
    </sheetView>
  </sheetViews>
  <sheetFormatPr defaultColWidth="9.140625" defaultRowHeight="11.25" x14ac:dyDescent="0.2"/>
  <cols>
    <col min="1" max="1" width="7" style="33" bestFit="1" customWidth="1"/>
    <col min="2" max="2" width="11.7109375" style="33" customWidth="1"/>
    <col min="3" max="3" width="10.5703125" style="33" customWidth="1"/>
    <col min="4" max="4" width="54.140625" style="33" customWidth="1"/>
    <col min="5" max="5" width="3.5703125" style="58" customWidth="1"/>
    <col min="6" max="6" width="7" style="381" customWidth="1"/>
    <col min="7" max="7" width="13.42578125" style="381" customWidth="1"/>
    <col min="8" max="8" width="7.85546875" style="381" customWidth="1"/>
    <col min="9" max="9" width="10.85546875" style="381" customWidth="1"/>
    <col min="10" max="10" width="7" style="381" customWidth="1"/>
    <col min="11" max="11" width="9.140625" style="33" customWidth="1"/>
    <col min="12" max="12" width="9.140625" style="58" customWidth="1"/>
    <col min="13" max="13" width="9.140625" style="33" customWidth="1"/>
    <col min="14" max="14" width="11" style="37" customWidth="1"/>
    <col min="15" max="16" width="9.140625" style="33" customWidth="1"/>
    <col min="17" max="17" width="14.28515625" style="37" customWidth="1"/>
    <col min="18" max="18" width="11.42578125" style="33" customWidth="1"/>
    <col min="19" max="22" width="11.28515625" style="33" customWidth="1"/>
    <col min="23" max="16384" width="9.140625" style="33"/>
  </cols>
  <sheetData>
    <row r="1" spans="1:23" ht="17.25" thickTop="1" thickBot="1" x14ac:dyDescent="0.3">
      <c r="A1" s="109" t="s">
        <v>34</v>
      </c>
      <c r="B1" s="110"/>
      <c r="C1" s="110"/>
      <c r="D1" s="110"/>
      <c r="E1" s="110"/>
      <c r="F1" s="402"/>
      <c r="G1" s="402"/>
      <c r="H1" s="402"/>
      <c r="I1" s="402"/>
      <c r="J1" s="402"/>
      <c r="K1" s="110"/>
      <c r="L1" s="110"/>
      <c r="M1" s="110"/>
      <c r="N1" s="111"/>
      <c r="O1" s="110"/>
      <c r="P1" s="110"/>
      <c r="Q1" s="111"/>
    </row>
    <row r="2" spans="1:23" ht="16.899999999999999" thickTop="1" thickBot="1" x14ac:dyDescent="0.35">
      <c r="A2" s="468"/>
      <c r="B2" s="468"/>
      <c r="C2" s="468"/>
      <c r="D2" s="468"/>
      <c r="E2" s="468"/>
      <c r="F2" s="468"/>
      <c r="G2" s="468"/>
      <c r="H2" s="468"/>
      <c r="I2" s="468"/>
      <c r="J2" s="468"/>
      <c r="K2" s="34"/>
      <c r="L2" s="250"/>
      <c r="M2" s="34"/>
      <c r="N2" s="35"/>
      <c r="O2" s="34"/>
      <c r="P2" s="34"/>
      <c r="Q2" s="35"/>
    </row>
    <row r="3" spans="1:23" ht="16.5" thickTop="1" x14ac:dyDescent="0.25">
      <c r="A3" s="467" t="s">
        <v>152</v>
      </c>
      <c r="B3" s="468"/>
      <c r="C3" s="469"/>
      <c r="D3" s="469"/>
      <c r="E3" s="469"/>
      <c r="F3" s="469"/>
      <c r="G3" s="469"/>
      <c r="H3" s="469"/>
      <c r="I3" s="469"/>
      <c r="J3" s="470"/>
      <c r="K3" s="36"/>
    </row>
    <row r="4" spans="1:23" ht="16.149999999999999" thickBot="1" x14ac:dyDescent="0.35">
      <c r="A4" s="471" t="s">
        <v>0</v>
      </c>
      <c r="B4" s="472"/>
      <c r="C4" s="472"/>
      <c r="D4" s="472"/>
      <c r="E4" s="472"/>
      <c r="F4" s="472"/>
      <c r="G4" s="472"/>
      <c r="H4" s="472"/>
      <c r="I4" s="472"/>
      <c r="J4" s="473"/>
      <c r="K4" s="36"/>
    </row>
    <row r="5" spans="1:23" ht="10.9" thickTop="1" x14ac:dyDescent="0.2">
      <c r="A5" s="38"/>
      <c r="B5" s="38"/>
      <c r="C5" s="38"/>
      <c r="D5" s="38"/>
      <c r="E5" s="38"/>
      <c r="F5" s="382"/>
      <c r="G5" s="382"/>
      <c r="H5" s="382"/>
      <c r="I5" s="382"/>
      <c r="J5" s="382"/>
      <c r="K5" s="38"/>
      <c r="L5" s="38"/>
      <c r="M5" s="38"/>
      <c r="N5" s="39"/>
      <c r="O5" s="38"/>
      <c r="P5" s="38"/>
      <c r="Q5" s="39"/>
      <c r="S5" s="115" t="s">
        <v>731</v>
      </c>
      <c r="T5" s="115" t="s">
        <v>731</v>
      </c>
      <c r="V5" s="324" t="s">
        <v>982</v>
      </c>
    </row>
    <row r="6" spans="1:23" s="42" customFormat="1" ht="12.75" x14ac:dyDescent="0.2">
      <c r="A6" s="41" t="s">
        <v>1458</v>
      </c>
      <c r="D6" s="40"/>
      <c r="E6" s="40"/>
      <c r="F6" s="387"/>
      <c r="G6" s="387"/>
      <c r="H6" s="387"/>
      <c r="I6" s="387"/>
      <c r="J6" s="387"/>
      <c r="K6" s="40"/>
      <c r="L6" s="40"/>
      <c r="M6" s="40"/>
      <c r="N6" s="43"/>
      <c r="O6" s="40"/>
      <c r="P6" s="40"/>
      <c r="Q6" s="43"/>
      <c r="S6" s="115" t="s">
        <v>733</v>
      </c>
      <c r="T6" s="115" t="s">
        <v>732</v>
      </c>
      <c r="V6" s="324" t="s">
        <v>983</v>
      </c>
    </row>
    <row r="7" spans="1:23" s="44" customFormat="1" ht="12.75" x14ac:dyDescent="0.2">
      <c r="A7" s="41" t="s">
        <v>231</v>
      </c>
      <c r="D7" s="40"/>
      <c r="E7" s="40"/>
      <c r="F7" s="387"/>
      <c r="G7" s="387"/>
      <c r="H7" s="387"/>
      <c r="I7" s="387"/>
      <c r="J7" s="387"/>
      <c r="K7" s="40"/>
      <c r="L7" s="40"/>
      <c r="M7" s="40"/>
      <c r="N7" s="43"/>
      <c r="O7" s="40"/>
      <c r="P7" s="40"/>
      <c r="Q7" s="43"/>
      <c r="S7" s="146">
        <v>0.27239999999999998</v>
      </c>
      <c r="T7" s="146">
        <v>0.2114</v>
      </c>
      <c r="V7" s="325">
        <v>0.15</v>
      </c>
      <c r="W7" s="326" t="s">
        <v>984</v>
      </c>
    </row>
    <row r="8" spans="1:23" s="42" customFormat="1" ht="12.75" x14ac:dyDescent="0.2">
      <c r="A8" s="41" t="s">
        <v>1103</v>
      </c>
      <c r="D8" s="40"/>
      <c r="E8" s="40"/>
      <c r="F8" s="387"/>
      <c r="G8" s="387"/>
      <c r="H8" s="387"/>
      <c r="I8" s="387"/>
      <c r="J8" s="387"/>
      <c r="K8" s="40"/>
      <c r="L8" s="40"/>
      <c r="M8" s="40"/>
      <c r="N8" s="43"/>
      <c r="O8" s="40"/>
      <c r="P8" s="40"/>
      <c r="Q8" s="43"/>
    </row>
    <row r="9" spans="1:23" s="42" customFormat="1" ht="12.75" x14ac:dyDescent="0.2">
      <c r="A9" s="41" t="s">
        <v>990</v>
      </c>
      <c r="D9" s="40"/>
      <c r="E9" s="40"/>
      <c r="F9" s="387"/>
      <c r="G9" s="387"/>
      <c r="H9" s="387"/>
      <c r="I9" s="387"/>
      <c r="J9" s="387"/>
      <c r="K9" s="40"/>
      <c r="L9" s="40"/>
      <c r="M9" s="40"/>
      <c r="N9" s="43"/>
      <c r="O9" s="40"/>
      <c r="P9" s="40"/>
      <c r="Q9" s="43"/>
      <c r="S9" s="45" t="s">
        <v>176</v>
      </c>
      <c r="T9" s="45" t="s">
        <v>176</v>
      </c>
    </row>
    <row r="10" spans="1:23" s="42" customFormat="1" ht="13.9" x14ac:dyDescent="0.3">
      <c r="A10" s="41" t="s">
        <v>1421</v>
      </c>
      <c r="D10" s="40"/>
      <c r="E10" s="40"/>
      <c r="F10" s="387"/>
      <c r="G10" s="387"/>
      <c r="H10" s="387"/>
      <c r="I10" s="387"/>
      <c r="J10" s="387"/>
      <c r="K10" s="40"/>
      <c r="L10" s="40"/>
      <c r="M10" s="40"/>
      <c r="N10" s="43"/>
      <c r="O10" s="40"/>
      <c r="P10" s="40"/>
      <c r="Q10" s="43"/>
      <c r="S10" s="46"/>
      <c r="T10" s="46"/>
    </row>
    <row r="11" spans="1:23" x14ac:dyDescent="0.2">
      <c r="A11" s="47"/>
      <c r="B11" s="47"/>
      <c r="C11" s="47"/>
      <c r="D11" s="48"/>
      <c r="E11" s="49"/>
      <c r="F11" s="388"/>
      <c r="G11" s="388"/>
      <c r="H11" s="388"/>
      <c r="I11" s="388"/>
      <c r="J11" s="388"/>
      <c r="K11" s="50"/>
      <c r="L11" s="464" t="s">
        <v>729</v>
      </c>
      <c r="M11" s="465"/>
      <c r="N11" s="466"/>
      <c r="O11" s="464" t="s">
        <v>730</v>
      </c>
      <c r="P11" s="465"/>
      <c r="Q11" s="466"/>
    </row>
    <row r="12" spans="1:23" s="51" customFormat="1" ht="33.75" x14ac:dyDescent="0.2">
      <c r="A12" s="112" t="s">
        <v>1</v>
      </c>
      <c r="B12" s="112" t="s">
        <v>167</v>
      </c>
      <c r="C12" s="112" t="s">
        <v>33</v>
      </c>
      <c r="D12" s="113" t="s">
        <v>2</v>
      </c>
      <c r="E12" s="114" t="s">
        <v>3</v>
      </c>
      <c r="F12" s="383" t="s">
        <v>4</v>
      </c>
      <c r="G12" s="383" t="s">
        <v>5</v>
      </c>
      <c r="H12" s="383" t="s">
        <v>6</v>
      </c>
      <c r="I12" s="383" t="s">
        <v>230</v>
      </c>
      <c r="J12" s="383" t="s">
        <v>7</v>
      </c>
      <c r="K12" s="115" t="s">
        <v>163</v>
      </c>
      <c r="L12" s="116" t="s">
        <v>726</v>
      </c>
      <c r="M12" s="116" t="s">
        <v>727</v>
      </c>
      <c r="N12" s="116" t="s">
        <v>728</v>
      </c>
      <c r="O12" s="116" t="s">
        <v>726</v>
      </c>
      <c r="P12" s="116" t="s">
        <v>727</v>
      </c>
      <c r="Q12" s="116" t="s">
        <v>728</v>
      </c>
      <c r="S12" s="33"/>
      <c r="T12" s="33"/>
    </row>
    <row r="13" spans="1:23" s="55" customFormat="1" ht="10.15" x14ac:dyDescent="0.2">
      <c r="A13" s="117"/>
      <c r="B13" s="117"/>
      <c r="C13" s="117"/>
      <c r="D13" s="118"/>
      <c r="E13" s="119"/>
      <c r="F13" s="384"/>
      <c r="G13" s="384"/>
      <c r="H13" s="384"/>
      <c r="I13" s="384"/>
      <c r="J13" s="384"/>
      <c r="K13" s="72"/>
      <c r="L13" s="72"/>
      <c r="M13" s="72"/>
      <c r="N13" s="72"/>
      <c r="O13" s="72"/>
      <c r="P13" s="72"/>
      <c r="Q13" s="72"/>
      <c r="S13" s="54"/>
    </row>
    <row r="14" spans="1:23" s="107" customFormat="1" x14ac:dyDescent="0.2">
      <c r="A14" s="121" t="s">
        <v>8</v>
      </c>
      <c r="B14" s="121"/>
      <c r="C14" s="121"/>
      <c r="D14" s="122" t="s">
        <v>9</v>
      </c>
      <c r="E14" s="123"/>
      <c r="F14" s="389"/>
      <c r="G14" s="389"/>
      <c r="H14" s="389"/>
      <c r="I14" s="389"/>
      <c r="J14" s="389"/>
      <c r="K14" s="125"/>
      <c r="L14" s="125"/>
      <c r="M14" s="125"/>
      <c r="N14" s="124">
        <f>SUM(N15:N32)</f>
        <v>27081.739999999998</v>
      </c>
      <c r="O14" s="125"/>
      <c r="P14" s="125"/>
      <c r="Q14" s="124">
        <f>SUM(Q15:Q32)</f>
        <v>26105.4</v>
      </c>
      <c r="S14" s="106"/>
    </row>
    <row r="15" spans="1:23" s="275" customFormat="1" ht="10.15" x14ac:dyDescent="0.2">
      <c r="A15" s="282"/>
      <c r="B15" s="282"/>
      <c r="C15" s="282"/>
      <c r="D15" s="126"/>
      <c r="E15" s="119"/>
      <c r="F15" s="384"/>
      <c r="G15" s="384"/>
      <c r="H15" s="384"/>
      <c r="I15" s="384"/>
      <c r="J15" s="384"/>
      <c r="K15" s="277"/>
      <c r="L15" s="277"/>
      <c r="M15" s="277"/>
      <c r="N15" s="277"/>
      <c r="O15" s="277"/>
      <c r="P15" s="277"/>
      <c r="Q15" s="277"/>
      <c r="S15" s="54"/>
    </row>
    <row r="16" spans="1:23" s="258" customFormat="1" x14ac:dyDescent="0.2">
      <c r="A16" s="280" t="s">
        <v>10</v>
      </c>
      <c r="B16" s="280" t="s">
        <v>166</v>
      </c>
      <c r="C16" s="280" t="s">
        <v>799</v>
      </c>
      <c r="D16" s="261" t="s">
        <v>800</v>
      </c>
      <c r="E16" s="281" t="s">
        <v>11</v>
      </c>
      <c r="F16" s="383"/>
      <c r="G16" s="383"/>
      <c r="H16" s="383"/>
      <c r="I16" s="383"/>
      <c r="J16" s="383"/>
      <c r="K16" s="283">
        <f>J18</f>
        <v>8</v>
      </c>
      <c r="L16" s="283" t="s">
        <v>1181</v>
      </c>
      <c r="M16" s="283">
        <f>ROUND(L16*(1+$T$7),2)</f>
        <v>460.6</v>
      </c>
      <c r="N16" s="283">
        <f>TRUNC(K16*M16,2)</f>
        <v>3684.8</v>
      </c>
      <c r="O16" s="283" t="s">
        <v>1180</v>
      </c>
      <c r="P16" s="283">
        <f>ROUND(O16*(1+$S$7),2)</f>
        <v>477.05</v>
      </c>
      <c r="Q16" s="283">
        <f>TRUNC(K16*P16,2)</f>
        <v>3816.4</v>
      </c>
    </row>
    <row r="17" spans="1:17" s="275" customFormat="1" ht="10.15" x14ac:dyDescent="0.2">
      <c r="A17" s="282"/>
      <c r="B17" s="282"/>
      <c r="C17" s="282"/>
      <c r="D17" s="279" t="s">
        <v>140</v>
      </c>
      <c r="E17" s="276"/>
      <c r="F17" s="386"/>
      <c r="G17" s="386">
        <v>4</v>
      </c>
      <c r="H17" s="386"/>
      <c r="I17" s="386">
        <v>2</v>
      </c>
      <c r="J17" s="386">
        <f>ROUND(PRODUCT(F17:I17),2)</f>
        <v>8</v>
      </c>
      <c r="K17" s="277"/>
      <c r="L17" s="277"/>
      <c r="M17" s="277"/>
      <c r="N17" s="277"/>
      <c r="O17" s="277"/>
      <c r="P17" s="277"/>
      <c r="Q17" s="277"/>
    </row>
    <row r="18" spans="1:17" s="275" customFormat="1" ht="10.15" x14ac:dyDescent="0.2">
      <c r="A18" s="282"/>
      <c r="B18" s="282"/>
      <c r="C18" s="282"/>
      <c r="D18" s="284" t="str">
        <f>"Total item "&amp;A16</f>
        <v>Total item 1.1</v>
      </c>
      <c r="E18" s="276"/>
      <c r="F18" s="386"/>
      <c r="G18" s="386"/>
      <c r="H18" s="386"/>
      <c r="I18" s="386"/>
      <c r="J18" s="383">
        <f>SUM(J17:J17)</f>
        <v>8</v>
      </c>
      <c r="K18" s="277"/>
      <c r="L18" s="277"/>
      <c r="M18" s="277"/>
      <c r="N18" s="277"/>
      <c r="O18" s="277"/>
      <c r="P18" s="277"/>
      <c r="Q18" s="277"/>
    </row>
    <row r="19" spans="1:17" s="275" customFormat="1" ht="10.15" x14ac:dyDescent="0.2">
      <c r="A19" s="282"/>
      <c r="B19" s="282"/>
      <c r="C19" s="282"/>
      <c r="D19" s="126"/>
      <c r="E19" s="119"/>
      <c r="F19" s="384"/>
      <c r="G19" s="384"/>
      <c r="H19" s="384"/>
      <c r="I19" s="384"/>
      <c r="J19" s="384"/>
      <c r="K19" s="277"/>
      <c r="L19" s="277"/>
      <c r="M19" s="277"/>
      <c r="N19" s="277"/>
      <c r="O19" s="277"/>
      <c r="P19" s="277"/>
      <c r="Q19" s="277"/>
    </row>
    <row r="20" spans="1:17" s="258" customFormat="1" ht="20.45" x14ac:dyDescent="0.2">
      <c r="A20" s="280" t="s">
        <v>12</v>
      </c>
      <c r="B20" s="280" t="s">
        <v>166</v>
      </c>
      <c r="C20" s="280">
        <v>41598</v>
      </c>
      <c r="D20" s="261" t="s">
        <v>665</v>
      </c>
      <c r="E20" s="281" t="s">
        <v>49</v>
      </c>
      <c r="F20" s="383"/>
      <c r="G20" s="383"/>
      <c r="H20" s="383"/>
      <c r="I20" s="383"/>
      <c r="J20" s="383"/>
      <c r="K20" s="283">
        <f>J22</f>
        <v>1</v>
      </c>
      <c r="L20" s="283" t="s">
        <v>1183</v>
      </c>
      <c r="M20" s="283">
        <f>ROUND(L20*(1+$T$7),2)</f>
        <v>1796.62</v>
      </c>
      <c r="N20" s="283">
        <f>TRUNC(K20*M20,2)</f>
        <v>1796.62</v>
      </c>
      <c r="O20" s="283" t="s">
        <v>1182</v>
      </c>
      <c r="P20" s="283">
        <f>ROUND(O20*(1+$S$7),2)</f>
        <v>1849.52</v>
      </c>
      <c r="Q20" s="283">
        <f>TRUNC(K20*P20,2)</f>
        <v>1849.52</v>
      </c>
    </row>
    <row r="21" spans="1:17" s="275" customFormat="1" ht="10.15" x14ac:dyDescent="0.2">
      <c r="A21" s="282"/>
      <c r="B21" s="282"/>
      <c r="C21" s="282"/>
      <c r="D21" s="279"/>
      <c r="E21" s="276"/>
      <c r="F21" s="386">
        <v>1</v>
      </c>
      <c r="G21" s="386"/>
      <c r="H21" s="386"/>
      <c r="I21" s="386"/>
      <c r="J21" s="386">
        <f>ROUND(PRODUCT(F21:I21),2)</f>
        <v>1</v>
      </c>
      <c r="K21" s="277"/>
      <c r="L21" s="277"/>
      <c r="M21" s="277"/>
      <c r="N21" s="277"/>
      <c r="O21" s="277"/>
      <c r="P21" s="277"/>
      <c r="Q21" s="277"/>
    </row>
    <row r="22" spans="1:17" s="275" customFormat="1" ht="10.15" x14ac:dyDescent="0.2">
      <c r="A22" s="282"/>
      <c r="B22" s="282"/>
      <c r="C22" s="282"/>
      <c r="D22" s="284" t="str">
        <f>"Total item "&amp;A20</f>
        <v>Total item 1.2</v>
      </c>
      <c r="E22" s="276"/>
      <c r="F22" s="386"/>
      <c r="G22" s="386"/>
      <c r="H22" s="386"/>
      <c r="I22" s="386"/>
      <c r="J22" s="383">
        <f>SUM(J21:J21)</f>
        <v>1</v>
      </c>
      <c r="K22" s="277"/>
      <c r="L22" s="277"/>
      <c r="M22" s="277"/>
      <c r="N22" s="277"/>
      <c r="O22" s="277"/>
      <c r="P22" s="277"/>
      <c r="Q22" s="277"/>
    </row>
    <row r="23" spans="1:17" s="275" customFormat="1" ht="10.15" x14ac:dyDescent="0.2">
      <c r="A23" s="282"/>
      <c r="B23" s="282"/>
      <c r="C23" s="282"/>
      <c r="D23" s="126"/>
      <c r="E23" s="119"/>
      <c r="F23" s="384"/>
      <c r="G23" s="384"/>
      <c r="H23" s="384"/>
      <c r="I23" s="384"/>
      <c r="J23" s="384"/>
      <c r="K23" s="277"/>
      <c r="L23" s="277"/>
      <c r="M23" s="277"/>
      <c r="N23" s="277"/>
      <c r="O23" s="277"/>
      <c r="P23" s="277"/>
      <c r="Q23" s="277"/>
    </row>
    <row r="24" spans="1:17" s="258" customFormat="1" ht="22.5" x14ac:dyDescent="0.2">
      <c r="A24" s="280" t="s">
        <v>35</v>
      </c>
      <c r="B24" s="280" t="s">
        <v>166</v>
      </c>
      <c r="C24" s="280" t="s">
        <v>814</v>
      </c>
      <c r="D24" s="261" t="s">
        <v>815</v>
      </c>
      <c r="E24" s="281" t="s">
        <v>11</v>
      </c>
      <c r="F24" s="383"/>
      <c r="G24" s="383"/>
      <c r="H24" s="383"/>
      <c r="I24" s="383"/>
      <c r="J24" s="383"/>
      <c r="K24" s="283">
        <f>J26</f>
        <v>44</v>
      </c>
      <c r="L24" s="283" t="s">
        <v>1185</v>
      </c>
      <c r="M24" s="283">
        <f>ROUND(L24*(1+$T$7),2)</f>
        <v>65.72</v>
      </c>
      <c r="N24" s="283">
        <f>TRUNC(K24*M24,2)</f>
        <v>2891.68</v>
      </c>
      <c r="O24" s="283" t="s">
        <v>1184</v>
      </c>
      <c r="P24" s="283">
        <f>ROUND(O24*(1+$S$7),2)</f>
        <v>64.209999999999994</v>
      </c>
      <c r="Q24" s="283">
        <f>TRUNC(K24*P24,2)</f>
        <v>2825.24</v>
      </c>
    </row>
    <row r="25" spans="1:17" s="275" customFormat="1" ht="10.15" x14ac:dyDescent="0.2">
      <c r="A25" s="282"/>
      <c r="B25" s="282"/>
      <c r="C25" s="282"/>
      <c r="D25" s="279" t="s">
        <v>1179</v>
      </c>
      <c r="E25" s="276"/>
      <c r="F25" s="386"/>
      <c r="G25" s="386">
        <v>20</v>
      </c>
      <c r="H25" s="386"/>
      <c r="I25" s="386">
        <v>2.2000000000000002</v>
      </c>
      <c r="J25" s="386">
        <f>ROUND(PRODUCT(F25:I25),2)</f>
        <v>44</v>
      </c>
      <c r="K25" s="277"/>
      <c r="L25" s="277"/>
      <c r="M25" s="277"/>
      <c r="N25" s="277"/>
      <c r="O25" s="277"/>
      <c r="P25" s="277"/>
      <c r="Q25" s="277"/>
    </row>
    <row r="26" spans="1:17" s="275" customFormat="1" ht="10.15" x14ac:dyDescent="0.2">
      <c r="A26" s="282"/>
      <c r="B26" s="282"/>
      <c r="C26" s="282"/>
      <c r="D26" s="284" t="str">
        <f>"Total item "&amp;A24</f>
        <v>Total item 1.3</v>
      </c>
      <c r="E26" s="276"/>
      <c r="F26" s="386"/>
      <c r="G26" s="386"/>
      <c r="H26" s="386"/>
      <c r="I26" s="386"/>
      <c r="J26" s="383">
        <f>SUM(J25:J25)</f>
        <v>44</v>
      </c>
      <c r="K26" s="277"/>
      <c r="L26" s="277"/>
      <c r="M26" s="277"/>
      <c r="N26" s="277"/>
      <c r="O26" s="277"/>
      <c r="P26" s="277"/>
      <c r="Q26" s="277"/>
    </row>
    <row r="27" spans="1:17" s="55" customFormat="1" ht="10.15" x14ac:dyDescent="0.2">
      <c r="A27" s="282"/>
      <c r="B27" s="282"/>
      <c r="C27" s="282"/>
      <c r="D27" s="118"/>
      <c r="E27" s="119"/>
      <c r="F27" s="384"/>
      <c r="G27" s="384"/>
      <c r="H27" s="384"/>
      <c r="I27" s="384"/>
      <c r="J27" s="384"/>
      <c r="K27" s="277"/>
      <c r="L27" s="277"/>
      <c r="M27" s="277"/>
      <c r="N27" s="277"/>
      <c r="O27" s="277"/>
      <c r="P27" s="277"/>
      <c r="Q27" s="277"/>
    </row>
    <row r="28" spans="1:17" s="258" customFormat="1" ht="10.15" x14ac:dyDescent="0.2">
      <c r="A28" s="280" t="s">
        <v>664</v>
      </c>
      <c r="B28" s="280" t="s">
        <v>166</v>
      </c>
      <c r="C28" s="280" t="s">
        <v>1250</v>
      </c>
      <c r="D28" s="261" t="s">
        <v>1251</v>
      </c>
      <c r="E28" s="281" t="s">
        <v>1108</v>
      </c>
      <c r="F28" s="383"/>
      <c r="G28" s="383"/>
      <c r="H28" s="383"/>
      <c r="I28" s="383"/>
      <c r="J28" s="383"/>
      <c r="K28" s="283">
        <f>J30</f>
        <v>3213</v>
      </c>
      <c r="L28" s="283">
        <v>1.27</v>
      </c>
      <c r="M28" s="283">
        <f>ROUND(L28*(1+$T$7),2)</f>
        <v>1.54</v>
      </c>
      <c r="N28" s="283">
        <f>TRUNC(K28*M28,2)</f>
        <v>4948.0200000000004</v>
      </c>
      <c r="O28" s="283">
        <v>1.1399999999999999</v>
      </c>
      <c r="P28" s="283">
        <f>ROUND(O28*(1+$S$7),2)</f>
        <v>1.45</v>
      </c>
      <c r="Q28" s="283">
        <f>TRUNC(K28*P28,2)</f>
        <v>4658.8500000000004</v>
      </c>
    </row>
    <row r="29" spans="1:17" s="275" customFormat="1" x14ac:dyDescent="0.2">
      <c r="A29" s="282"/>
      <c r="B29" s="282"/>
      <c r="C29" s="282"/>
      <c r="D29" s="279" t="s">
        <v>1252</v>
      </c>
      <c r="E29" s="276"/>
      <c r="F29" s="386"/>
      <c r="G29" s="386">
        <v>63</v>
      </c>
      <c r="H29" s="386">
        <v>51</v>
      </c>
      <c r="I29" s="386"/>
      <c r="J29" s="386">
        <f>ROUND(PRODUCT(F29:I29),2)</f>
        <v>3213</v>
      </c>
      <c r="K29" s="277"/>
      <c r="L29" s="277"/>
      <c r="M29" s="277"/>
      <c r="N29" s="277"/>
      <c r="O29" s="277"/>
      <c r="P29" s="277"/>
      <c r="Q29" s="277"/>
    </row>
    <row r="30" spans="1:17" s="275" customFormat="1" ht="10.15" x14ac:dyDescent="0.2">
      <c r="A30" s="282"/>
      <c r="B30" s="282"/>
      <c r="C30" s="282"/>
      <c r="D30" s="284" t="str">
        <f>"Total item "&amp;A28</f>
        <v>Total item 1.4</v>
      </c>
      <c r="E30" s="276"/>
      <c r="F30" s="386"/>
      <c r="G30" s="386"/>
      <c r="H30" s="386"/>
      <c r="I30" s="386"/>
      <c r="J30" s="383">
        <f>SUM(J29:J29)</f>
        <v>3213</v>
      </c>
      <c r="K30" s="277"/>
      <c r="L30" s="277"/>
      <c r="M30" s="277"/>
      <c r="N30" s="277"/>
      <c r="O30" s="277"/>
      <c r="P30" s="277"/>
      <c r="Q30" s="277"/>
    </row>
    <row r="31" spans="1:17" s="55" customFormat="1" ht="10.15" x14ac:dyDescent="0.2">
      <c r="A31" s="282"/>
      <c r="B31" s="282"/>
      <c r="C31" s="282"/>
      <c r="D31" s="118"/>
      <c r="E31" s="119"/>
      <c r="F31" s="384"/>
      <c r="G31" s="384"/>
      <c r="H31" s="384"/>
      <c r="I31" s="384"/>
      <c r="J31" s="384"/>
      <c r="K31" s="277"/>
      <c r="L31" s="277"/>
      <c r="M31" s="277"/>
      <c r="N31" s="277"/>
      <c r="O31" s="277"/>
      <c r="P31" s="277"/>
      <c r="Q31" s="277"/>
    </row>
    <row r="32" spans="1:17" s="105" customFormat="1" x14ac:dyDescent="0.2">
      <c r="A32" s="127" t="s">
        <v>666</v>
      </c>
      <c r="B32" s="127"/>
      <c r="C32" s="127"/>
      <c r="D32" s="128" t="s">
        <v>232</v>
      </c>
      <c r="E32" s="129"/>
      <c r="F32" s="399"/>
      <c r="G32" s="399"/>
      <c r="H32" s="399"/>
      <c r="I32" s="399"/>
      <c r="J32" s="399"/>
      <c r="K32" s="131"/>
      <c r="L32" s="131"/>
      <c r="M32" s="131"/>
      <c r="N32" s="130">
        <f>SUM(N33:N129)</f>
        <v>13760.619999999999</v>
      </c>
      <c r="O32" s="131"/>
      <c r="P32" s="131"/>
      <c r="Q32" s="130">
        <f>SUM(Q33:Q129)</f>
        <v>12955.39</v>
      </c>
    </row>
    <row r="33" spans="1:17" s="258" customFormat="1" ht="22.5" x14ac:dyDescent="0.2">
      <c r="A33" s="280" t="s">
        <v>1253</v>
      </c>
      <c r="B33" s="280" t="s">
        <v>166</v>
      </c>
      <c r="C33" s="280" t="s">
        <v>1190</v>
      </c>
      <c r="D33" s="261" t="s">
        <v>1191</v>
      </c>
      <c r="E33" s="281" t="s">
        <v>1108</v>
      </c>
      <c r="F33" s="385"/>
      <c r="G33" s="383"/>
      <c r="H33" s="385"/>
      <c r="I33" s="385"/>
      <c r="J33" s="383"/>
      <c r="K33" s="283">
        <f>J42</f>
        <v>12.889999999999999</v>
      </c>
      <c r="L33" s="283">
        <v>19.46</v>
      </c>
      <c r="M33" s="283">
        <f>ROUND(L33*(1+$T$7),2)</f>
        <v>23.57</v>
      </c>
      <c r="N33" s="283">
        <f>TRUNC(K33*M33,2)</f>
        <v>303.81</v>
      </c>
      <c r="O33" s="283">
        <v>17.579999999999998</v>
      </c>
      <c r="P33" s="283">
        <f>ROUND(O33*(1+$S$7),2)</f>
        <v>22.37</v>
      </c>
      <c r="Q33" s="283">
        <f>TRUNC(K33*P33,2)</f>
        <v>288.33999999999997</v>
      </c>
    </row>
    <row r="34" spans="1:17" s="275" customFormat="1" ht="10.15" x14ac:dyDescent="0.2">
      <c r="A34" s="282"/>
      <c r="B34" s="282"/>
      <c r="C34" s="282"/>
      <c r="D34" s="279" t="s">
        <v>233</v>
      </c>
      <c r="E34" s="276"/>
      <c r="F34" s="386"/>
      <c r="G34" s="386"/>
      <c r="H34" s="386"/>
      <c r="I34" s="386"/>
      <c r="J34" s="386"/>
      <c r="K34" s="277"/>
      <c r="L34" s="277"/>
      <c r="M34" s="277"/>
      <c r="N34" s="277"/>
      <c r="O34" s="277"/>
      <c r="P34" s="277"/>
      <c r="Q34" s="277"/>
    </row>
    <row r="35" spans="1:17" s="275" customFormat="1" ht="10.15" x14ac:dyDescent="0.2">
      <c r="A35" s="282"/>
      <c r="B35" s="282"/>
      <c r="C35" s="282"/>
      <c r="D35" s="279" t="s">
        <v>174</v>
      </c>
      <c r="E35" s="276"/>
      <c r="F35" s="386"/>
      <c r="G35" s="386">
        <v>2.0499999999999998</v>
      </c>
      <c r="H35" s="386"/>
      <c r="I35" s="386">
        <v>1.1000000000000001</v>
      </c>
      <c r="J35" s="386">
        <f t="shared" ref="J35:J36" si="0">ROUND(PRODUCT(F35:I35),2)</f>
        <v>2.2599999999999998</v>
      </c>
      <c r="K35" s="277"/>
      <c r="L35" s="277"/>
      <c r="M35" s="277"/>
      <c r="N35" s="277"/>
      <c r="O35" s="277"/>
      <c r="P35" s="277"/>
      <c r="Q35" s="277"/>
    </row>
    <row r="36" spans="1:17" s="275" customFormat="1" ht="10.15" x14ac:dyDescent="0.2">
      <c r="A36" s="282"/>
      <c r="B36" s="282"/>
      <c r="C36" s="282"/>
      <c r="D36" s="279"/>
      <c r="E36" s="276"/>
      <c r="F36" s="386"/>
      <c r="G36" s="386">
        <v>1.1499999999999999</v>
      </c>
      <c r="H36" s="386"/>
      <c r="I36" s="386">
        <v>1</v>
      </c>
      <c r="J36" s="386">
        <f t="shared" si="0"/>
        <v>1.1499999999999999</v>
      </c>
      <c r="K36" s="277"/>
      <c r="L36" s="277"/>
      <c r="M36" s="277"/>
      <c r="N36" s="277"/>
      <c r="O36" s="277"/>
      <c r="P36" s="277"/>
      <c r="Q36" s="277"/>
    </row>
    <row r="37" spans="1:17" s="275" customFormat="1" ht="10.15" x14ac:dyDescent="0.2">
      <c r="A37" s="282"/>
      <c r="B37" s="282"/>
      <c r="C37" s="282"/>
      <c r="D37" s="279" t="s">
        <v>234</v>
      </c>
      <c r="E37" s="276"/>
      <c r="F37" s="386"/>
      <c r="G37" s="386"/>
      <c r="H37" s="386"/>
      <c r="I37" s="386"/>
      <c r="J37" s="386"/>
      <c r="K37" s="277"/>
      <c r="L37" s="277"/>
      <c r="M37" s="277"/>
      <c r="N37" s="277"/>
      <c r="O37" s="277"/>
      <c r="P37" s="277"/>
      <c r="Q37" s="277"/>
    </row>
    <row r="38" spans="1:17" s="275" customFormat="1" ht="10.15" x14ac:dyDescent="0.2">
      <c r="A38" s="282"/>
      <c r="B38" s="282"/>
      <c r="C38" s="282"/>
      <c r="D38" s="279" t="s">
        <v>235</v>
      </c>
      <c r="E38" s="276"/>
      <c r="F38" s="386"/>
      <c r="G38" s="386"/>
      <c r="H38" s="386"/>
      <c r="I38" s="386"/>
      <c r="J38" s="386"/>
      <c r="K38" s="277"/>
      <c r="L38" s="277"/>
      <c r="M38" s="277"/>
      <c r="N38" s="277"/>
      <c r="O38" s="277"/>
      <c r="P38" s="277"/>
      <c r="Q38" s="277"/>
    </row>
    <row r="39" spans="1:17" s="275" customFormat="1" ht="10.15" x14ac:dyDescent="0.2">
      <c r="A39" s="282"/>
      <c r="B39" s="282"/>
      <c r="C39" s="282"/>
      <c r="D39" s="279" t="s">
        <v>237</v>
      </c>
      <c r="E39" s="276"/>
      <c r="F39" s="386"/>
      <c r="G39" s="386">
        <v>2.8</v>
      </c>
      <c r="H39" s="386"/>
      <c r="I39" s="386">
        <v>1.2</v>
      </c>
      <c r="J39" s="386">
        <f t="shared" ref="J39:J41" si="1">ROUND(PRODUCT(F39:I39),2)</f>
        <v>3.36</v>
      </c>
      <c r="K39" s="277"/>
      <c r="L39" s="277"/>
      <c r="M39" s="277"/>
      <c r="N39" s="277"/>
      <c r="O39" s="277"/>
      <c r="P39" s="277"/>
      <c r="Q39" s="277"/>
    </row>
    <row r="40" spans="1:17" s="275" customFormat="1" ht="10.15" x14ac:dyDescent="0.2">
      <c r="A40" s="282"/>
      <c r="B40" s="282"/>
      <c r="C40" s="282"/>
      <c r="D40" s="279"/>
      <c r="E40" s="276"/>
      <c r="F40" s="386"/>
      <c r="G40" s="386">
        <v>2.1</v>
      </c>
      <c r="H40" s="386"/>
      <c r="I40" s="386">
        <v>1.2</v>
      </c>
      <c r="J40" s="386">
        <f t="shared" si="1"/>
        <v>2.52</v>
      </c>
      <c r="K40" s="277"/>
      <c r="L40" s="277"/>
      <c r="M40" s="277"/>
      <c r="N40" s="277"/>
      <c r="O40" s="277"/>
      <c r="P40" s="277"/>
      <c r="Q40" s="277"/>
    </row>
    <row r="41" spans="1:17" s="275" customFormat="1" ht="10.15" x14ac:dyDescent="0.2">
      <c r="A41" s="282"/>
      <c r="B41" s="282"/>
      <c r="C41" s="282"/>
      <c r="D41" s="279" t="s">
        <v>238</v>
      </c>
      <c r="E41" s="276"/>
      <c r="F41" s="386">
        <v>15</v>
      </c>
      <c r="G41" s="386"/>
      <c r="H41" s="386">
        <v>0.6</v>
      </c>
      <c r="I41" s="386">
        <v>0.4</v>
      </c>
      <c r="J41" s="386">
        <f t="shared" si="1"/>
        <v>3.6</v>
      </c>
      <c r="K41" s="277"/>
      <c r="L41" s="277"/>
      <c r="M41" s="277"/>
      <c r="N41" s="277"/>
      <c r="O41" s="277"/>
      <c r="P41" s="277"/>
      <c r="Q41" s="277"/>
    </row>
    <row r="42" spans="1:17" s="275" customFormat="1" ht="10.15" x14ac:dyDescent="0.2">
      <c r="A42" s="282"/>
      <c r="B42" s="282"/>
      <c r="C42" s="282"/>
      <c r="D42" s="284" t="str">
        <f>"Total item "&amp;A33</f>
        <v>Total item 1.5.1</v>
      </c>
      <c r="E42" s="276"/>
      <c r="F42" s="386"/>
      <c r="G42" s="386"/>
      <c r="H42" s="386"/>
      <c r="I42" s="386"/>
      <c r="J42" s="383">
        <f>SUM(J34:J41)</f>
        <v>12.889999999999999</v>
      </c>
      <c r="K42" s="277"/>
      <c r="L42" s="277"/>
      <c r="M42" s="277"/>
      <c r="N42" s="277"/>
      <c r="O42" s="277"/>
      <c r="P42" s="277"/>
      <c r="Q42" s="277"/>
    </row>
    <row r="43" spans="1:17" s="275" customFormat="1" ht="10.15" x14ac:dyDescent="0.2">
      <c r="A43" s="282"/>
      <c r="B43" s="282"/>
      <c r="C43" s="282"/>
      <c r="D43" s="126"/>
      <c r="E43" s="119"/>
      <c r="F43" s="384"/>
      <c r="G43" s="384"/>
      <c r="H43" s="384"/>
      <c r="I43" s="384"/>
      <c r="J43" s="384"/>
      <c r="K43" s="277"/>
      <c r="L43" s="277"/>
      <c r="M43" s="277"/>
      <c r="N43" s="277"/>
      <c r="O43" s="277"/>
      <c r="P43" s="277"/>
      <c r="Q43" s="277"/>
    </row>
    <row r="44" spans="1:17" s="258" customFormat="1" ht="22.5" x14ac:dyDescent="0.2">
      <c r="A44" s="280" t="s">
        <v>1254</v>
      </c>
      <c r="B44" s="280" t="s">
        <v>166</v>
      </c>
      <c r="C44" s="280" t="s">
        <v>1128</v>
      </c>
      <c r="D44" s="261" t="s">
        <v>1072</v>
      </c>
      <c r="E44" s="281" t="s">
        <v>1108</v>
      </c>
      <c r="F44" s="385"/>
      <c r="G44" s="383"/>
      <c r="H44" s="385"/>
      <c r="I44" s="385"/>
      <c r="J44" s="383"/>
      <c r="K44" s="283">
        <f>J76</f>
        <v>103.74000000000002</v>
      </c>
      <c r="L44" s="283">
        <v>6.71</v>
      </c>
      <c r="M44" s="283">
        <f>ROUND(L44*(1+$T$7),2)</f>
        <v>8.1300000000000008</v>
      </c>
      <c r="N44" s="283">
        <f>TRUNC(K44*M44,2)</f>
        <v>843.4</v>
      </c>
      <c r="O44" s="283">
        <v>6.04</v>
      </c>
      <c r="P44" s="283">
        <f>ROUND(O44*(1+$S$7),2)</f>
        <v>7.69</v>
      </c>
      <c r="Q44" s="283">
        <f>TRUNC(K44*P44,2)</f>
        <v>797.76</v>
      </c>
    </row>
    <row r="45" spans="1:17" s="275" customFormat="1" ht="10.15" x14ac:dyDescent="0.2">
      <c r="A45" s="282"/>
      <c r="B45" s="282"/>
      <c r="C45" s="282"/>
      <c r="D45" s="279" t="s">
        <v>233</v>
      </c>
      <c r="E45" s="276"/>
      <c r="F45" s="386"/>
      <c r="G45" s="386"/>
      <c r="H45" s="386"/>
      <c r="I45" s="386"/>
      <c r="J45" s="386"/>
      <c r="K45" s="277"/>
      <c r="L45" s="277"/>
      <c r="M45" s="277"/>
      <c r="N45" s="277"/>
      <c r="O45" s="277"/>
      <c r="P45" s="277"/>
      <c r="Q45" s="277"/>
    </row>
    <row r="46" spans="1:17" s="275" customFormat="1" ht="10.15" x14ac:dyDescent="0.2">
      <c r="A46" s="282"/>
      <c r="B46" s="282"/>
      <c r="C46" s="282"/>
      <c r="D46" s="279" t="s">
        <v>1194</v>
      </c>
      <c r="E46" s="276"/>
      <c r="F46" s="386"/>
      <c r="G46" s="386"/>
      <c r="H46" s="386">
        <v>0.7</v>
      </c>
      <c r="I46" s="386">
        <v>2.1</v>
      </c>
      <c r="J46" s="386">
        <f t="shared" ref="J46" si="2">ROUND(PRODUCT(F46:I46),2)</f>
        <v>1.47</v>
      </c>
      <c r="K46" s="277"/>
      <c r="L46" s="277"/>
      <c r="M46" s="277"/>
      <c r="N46" s="277"/>
      <c r="O46" s="277"/>
      <c r="P46" s="277"/>
      <c r="Q46" s="277"/>
    </row>
    <row r="47" spans="1:17" s="275" customFormat="1" ht="10.15" x14ac:dyDescent="0.2">
      <c r="A47" s="282"/>
      <c r="B47" s="282"/>
      <c r="C47" s="282"/>
      <c r="D47" s="279" t="s">
        <v>234</v>
      </c>
      <c r="E47" s="276"/>
      <c r="F47" s="386"/>
      <c r="G47" s="386"/>
      <c r="H47" s="386"/>
      <c r="I47" s="386"/>
      <c r="J47" s="386"/>
      <c r="K47" s="277"/>
      <c r="L47" s="277"/>
      <c r="M47" s="277"/>
      <c r="N47" s="277"/>
      <c r="O47" s="277"/>
      <c r="P47" s="277"/>
      <c r="Q47" s="277"/>
    </row>
    <row r="48" spans="1:17" s="275" customFormat="1" ht="10.15" x14ac:dyDescent="0.2">
      <c r="A48" s="282"/>
      <c r="B48" s="282"/>
      <c r="C48" s="282"/>
      <c r="D48" s="279" t="s">
        <v>1195</v>
      </c>
      <c r="E48" s="276"/>
      <c r="F48" s="386">
        <v>6</v>
      </c>
      <c r="G48" s="386"/>
      <c r="H48" s="386">
        <v>0.7</v>
      </c>
      <c r="I48" s="386">
        <v>1.6</v>
      </c>
      <c r="J48" s="386">
        <f t="shared" ref="J48" si="3">ROUND(PRODUCT(F48:I48),2)</f>
        <v>6.72</v>
      </c>
      <c r="K48" s="277"/>
      <c r="L48" s="277"/>
      <c r="M48" s="277"/>
      <c r="N48" s="277"/>
      <c r="O48" s="277"/>
      <c r="P48" s="277"/>
      <c r="Q48" s="277"/>
    </row>
    <row r="49" spans="1:17" s="275" customFormat="1" ht="10.15" x14ac:dyDescent="0.2">
      <c r="A49" s="282"/>
      <c r="B49" s="282"/>
      <c r="C49" s="282"/>
      <c r="D49" s="279" t="s">
        <v>235</v>
      </c>
      <c r="E49" s="276"/>
      <c r="F49" s="386"/>
      <c r="G49" s="386"/>
      <c r="H49" s="386"/>
      <c r="I49" s="386"/>
      <c r="J49" s="386"/>
      <c r="K49" s="277"/>
      <c r="L49" s="277"/>
      <c r="M49" s="277"/>
      <c r="N49" s="277"/>
      <c r="O49" s="277"/>
      <c r="P49" s="277"/>
      <c r="Q49" s="277"/>
    </row>
    <row r="50" spans="1:17" s="275" customFormat="1" ht="10.15" x14ac:dyDescent="0.2">
      <c r="A50" s="282"/>
      <c r="B50" s="282"/>
      <c r="C50" s="282"/>
      <c r="D50" s="279" t="s">
        <v>1195</v>
      </c>
      <c r="E50" s="276"/>
      <c r="F50" s="386">
        <v>11</v>
      </c>
      <c r="G50" s="386"/>
      <c r="H50" s="386">
        <v>0.9</v>
      </c>
      <c r="I50" s="386">
        <v>2.1</v>
      </c>
      <c r="J50" s="386">
        <f t="shared" ref="J50:J75" si="4">ROUND(PRODUCT(F50:I50),2)</f>
        <v>20.79</v>
      </c>
      <c r="K50" s="277"/>
      <c r="L50" s="277"/>
      <c r="M50" s="277"/>
      <c r="N50" s="277"/>
      <c r="O50" s="277"/>
      <c r="P50" s="277"/>
      <c r="Q50" s="277"/>
    </row>
    <row r="51" spans="1:17" s="275" customFormat="1" x14ac:dyDescent="0.2">
      <c r="A51" s="282"/>
      <c r="B51" s="282"/>
      <c r="C51" s="282"/>
      <c r="D51" s="279" t="s">
        <v>239</v>
      </c>
      <c r="E51" s="276"/>
      <c r="F51" s="386"/>
      <c r="G51" s="386">
        <v>2</v>
      </c>
      <c r="H51" s="386"/>
      <c r="I51" s="386">
        <v>2.1</v>
      </c>
      <c r="J51" s="386">
        <f t="shared" si="4"/>
        <v>4.2</v>
      </c>
      <c r="K51" s="277"/>
      <c r="L51" s="277"/>
      <c r="M51" s="277"/>
      <c r="N51" s="277"/>
      <c r="O51" s="277"/>
      <c r="P51" s="277"/>
      <c r="Q51" s="277"/>
    </row>
    <row r="52" spans="1:17" s="275" customFormat="1" ht="10.15" x14ac:dyDescent="0.2">
      <c r="A52" s="282"/>
      <c r="B52" s="282"/>
      <c r="C52" s="282"/>
      <c r="D52" s="279" t="s">
        <v>236</v>
      </c>
      <c r="E52" s="276"/>
      <c r="F52" s="386">
        <v>3</v>
      </c>
      <c r="G52" s="386"/>
      <c r="H52" s="386">
        <v>0.7</v>
      </c>
      <c r="I52" s="386">
        <v>2.1</v>
      </c>
      <c r="J52" s="386">
        <f t="shared" si="4"/>
        <v>4.41</v>
      </c>
      <c r="K52" s="277"/>
      <c r="L52" s="277"/>
      <c r="M52" s="277"/>
      <c r="N52" s="277"/>
      <c r="O52" s="277"/>
      <c r="P52" s="277"/>
      <c r="Q52" s="277"/>
    </row>
    <row r="53" spans="1:17" s="275" customFormat="1" ht="10.15" x14ac:dyDescent="0.2">
      <c r="A53" s="282"/>
      <c r="B53" s="282"/>
      <c r="C53" s="282"/>
      <c r="D53" s="279" t="s">
        <v>1073</v>
      </c>
      <c r="E53" s="276"/>
      <c r="F53" s="386">
        <v>1</v>
      </c>
      <c r="G53" s="386">
        <v>0.8</v>
      </c>
      <c r="H53" s="386"/>
      <c r="I53" s="386">
        <v>2.1</v>
      </c>
      <c r="J53" s="386">
        <f t="shared" si="4"/>
        <v>1.68</v>
      </c>
      <c r="K53" s="277"/>
      <c r="L53" s="277"/>
      <c r="M53" s="277"/>
      <c r="N53" s="277"/>
      <c r="O53" s="277"/>
      <c r="P53" s="277"/>
      <c r="Q53" s="277"/>
    </row>
    <row r="54" spans="1:17" s="275" customFormat="1" ht="10.15" x14ac:dyDescent="0.2">
      <c r="A54" s="282"/>
      <c r="B54" s="282"/>
      <c r="C54" s="282"/>
      <c r="D54" s="279" t="s">
        <v>1074</v>
      </c>
      <c r="E54" s="276"/>
      <c r="F54" s="386">
        <v>2</v>
      </c>
      <c r="G54" s="386">
        <v>0.8</v>
      </c>
      <c r="H54" s="386"/>
      <c r="I54" s="386">
        <v>2.1</v>
      </c>
      <c r="J54" s="386">
        <f t="shared" si="4"/>
        <v>3.36</v>
      </c>
      <c r="K54" s="277"/>
      <c r="L54" s="277"/>
      <c r="M54" s="277"/>
      <c r="N54" s="277"/>
      <c r="O54" s="277"/>
      <c r="P54" s="277"/>
      <c r="Q54" s="277"/>
    </row>
    <row r="55" spans="1:17" s="275" customFormat="1" ht="10.15" x14ac:dyDescent="0.2">
      <c r="A55" s="282"/>
      <c r="B55" s="282"/>
      <c r="C55" s="282"/>
      <c r="D55" s="279" t="s">
        <v>1075</v>
      </c>
      <c r="E55" s="276"/>
      <c r="F55" s="386">
        <v>2</v>
      </c>
      <c r="G55" s="386">
        <v>0.7</v>
      </c>
      <c r="H55" s="386"/>
      <c r="I55" s="386">
        <v>2.1</v>
      </c>
      <c r="J55" s="386">
        <f t="shared" si="4"/>
        <v>2.94</v>
      </c>
      <c r="K55" s="277"/>
      <c r="L55" s="277"/>
      <c r="M55" s="277"/>
      <c r="N55" s="277"/>
      <c r="O55" s="277"/>
      <c r="P55" s="277"/>
      <c r="Q55" s="277"/>
    </row>
    <row r="56" spans="1:17" s="275" customFormat="1" x14ac:dyDescent="0.2">
      <c r="A56" s="282"/>
      <c r="B56" s="282"/>
      <c r="C56" s="282"/>
      <c r="D56" s="279" t="s">
        <v>1076</v>
      </c>
      <c r="E56" s="276"/>
      <c r="F56" s="386">
        <v>1</v>
      </c>
      <c r="G56" s="386">
        <v>0.7</v>
      </c>
      <c r="H56" s="386"/>
      <c r="I56" s="386">
        <v>2.1</v>
      </c>
      <c r="J56" s="386">
        <f t="shared" si="4"/>
        <v>1.47</v>
      </c>
      <c r="K56" s="277"/>
      <c r="L56" s="277"/>
      <c r="M56" s="277"/>
      <c r="N56" s="277"/>
      <c r="O56" s="277"/>
      <c r="P56" s="277"/>
      <c r="Q56" s="277"/>
    </row>
    <row r="57" spans="1:17" s="275" customFormat="1" ht="10.15" x14ac:dyDescent="0.2">
      <c r="A57" s="282"/>
      <c r="B57" s="282"/>
      <c r="C57" s="282"/>
      <c r="D57" s="279" t="s">
        <v>1077</v>
      </c>
      <c r="E57" s="276"/>
      <c r="F57" s="386">
        <v>1</v>
      </c>
      <c r="G57" s="386">
        <v>0.8</v>
      </c>
      <c r="H57" s="386"/>
      <c r="I57" s="386">
        <v>2.1</v>
      </c>
      <c r="J57" s="386">
        <f t="shared" si="4"/>
        <v>1.68</v>
      </c>
      <c r="K57" s="277"/>
      <c r="L57" s="277"/>
      <c r="M57" s="277"/>
      <c r="N57" s="277"/>
      <c r="O57" s="277"/>
      <c r="P57" s="277"/>
      <c r="Q57" s="277"/>
    </row>
    <row r="58" spans="1:17" s="275" customFormat="1" ht="10.15" x14ac:dyDescent="0.2">
      <c r="A58" s="282"/>
      <c r="B58" s="282"/>
      <c r="C58" s="282"/>
      <c r="D58" s="279" t="s">
        <v>1078</v>
      </c>
      <c r="E58" s="276"/>
      <c r="F58" s="386">
        <v>1</v>
      </c>
      <c r="G58" s="386">
        <v>0.8</v>
      </c>
      <c r="H58" s="386"/>
      <c r="I58" s="386">
        <v>2.1</v>
      </c>
      <c r="J58" s="386">
        <f t="shared" si="4"/>
        <v>1.68</v>
      </c>
      <c r="K58" s="277"/>
      <c r="L58" s="277"/>
      <c r="M58" s="277"/>
      <c r="N58" s="277"/>
      <c r="O58" s="277"/>
      <c r="P58" s="277"/>
      <c r="Q58" s="277"/>
    </row>
    <row r="59" spans="1:17" s="275" customFormat="1" ht="10.15" x14ac:dyDescent="0.2">
      <c r="A59" s="282"/>
      <c r="B59" s="282"/>
      <c r="C59" s="282"/>
      <c r="D59" s="279" t="s">
        <v>1079</v>
      </c>
      <c r="E59" s="276"/>
      <c r="F59" s="386">
        <v>2</v>
      </c>
      <c r="G59" s="386">
        <v>0.8</v>
      </c>
      <c r="H59" s="386"/>
      <c r="I59" s="386">
        <v>2.1</v>
      </c>
      <c r="J59" s="386">
        <f t="shared" si="4"/>
        <v>3.36</v>
      </c>
      <c r="K59" s="277"/>
      <c r="L59" s="277"/>
      <c r="M59" s="277"/>
      <c r="N59" s="277"/>
      <c r="O59" s="277"/>
      <c r="P59" s="277"/>
      <c r="Q59" s="277"/>
    </row>
    <row r="60" spans="1:17" s="275" customFormat="1" ht="10.15" x14ac:dyDescent="0.2">
      <c r="A60" s="282"/>
      <c r="B60" s="282"/>
      <c r="C60" s="282"/>
      <c r="D60" s="279" t="s">
        <v>1080</v>
      </c>
      <c r="E60" s="276"/>
      <c r="F60" s="386">
        <v>2</v>
      </c>
      <c r="G60" s="386">
        <v>0.8</v>
      </c>
      <c r="H60" s="386"/>
      <c r="I60" s="386">
        <v>2.1</v>
      </c>
      <c r="J60" s="386">
        <f t="shared" si="4"/>
        <v>3.36</v>
      </c>
      <c r="K60" s="277"/>
      <c r="L60" s="277"/>
      <c r="M60" s="277"/>
      <c r="N60" s="277"/>
      <c r="O60" s="277"/>
      <c r="P60" s="277"/>
      <c r="Q60" s="277"/>
    </row>
    <row r="61" spans="1:17" s="275" customFormat="1" ht="10.15" x14ac:dyDescent="0.2">
      <c r="A61" s="282"/>
      <c r="B61" s="282"/>
      <c r="C61" s="282"/>
      <c r="D61" s="279" t="s">
        <v>1081</v>
      </c>
      <c r="E61" s="276"/>
      <c r="F61" s="386">
        <v>2</v>
      </c>
      <c r="G61" s="386">
        <v>0.8</v>
      </c>
      <c r="H61" s="386"/>
      <c r="I61" s="386">
        <v>2.1</v>
      </c>
      <c r="J61" s="386">
        <f t="shared" si="4"/>
        <v>3.36</v>
      </c>
      <c r="K61" s="277"/>
      <c r="L61" s="277"/>
      <c r="M61" s="277"/>
      <c r="N61" s="277"/>
      <c r="O61" s="277"/>
      <c r="P61" s="277"/>
      <c r="Q61" s="277"/>
    </row>
    <row r="62" spans="1:17" s="275" customFormat="1" ht="10.15" x14ac:dyDescent="0.2">
      <c r="A62" s="282"/>
      <c r="B62" s="282"/>
      <c r="C62" s="282"/>
      <c r="D62" s="279" t="s">
        <v>1082</v>
      </c>
      <c r="E62" s="276"/>
      <c r="F62" s="386">
        <v>1</v>
      </c>
      <c r="G62" s="386">
        <v>0.8</v>
      </c>
      <c r="H62" s="386"/>
      <c r="I62" s="386">
        <v>2.1</v>
      </c>
      <c r="J62" s="386">
        <f t="shared" si="4"/>
        <v>1.68</v>
      </c>
      <c r="K62" s="277"/>
      <c r="L62" s="277"/>
      <c r="M62" s="277"/>
      <c r="N62" s="277"/>
      <c r="O62" s="277"/>
      <c r="P62" s="277"/>
      <c r="Q62" s="277"/>
    </row>
    <row r="63" spans="1:17" s="275" customFormat="1" ht="10.15" x14ac:dyDescent="0.2">
      <c r="A63" s="282"/>
      <c r="B63" s="282"/>
      <c r="C63" s="282"/>
      <c r="D63" s="279" t="s">
        <v>1083</v>
      </c>
      <c r="E63" s="276"/>
      <c r="F63" s="386">
        <v>2</v>
      </c>
      <c r="G63" s="386">
        <v>0.8</v>
      </c>
      <c r="H63" s="386"/>
      <c r="I63" s="386">
        <v>2.1</v>
      </c>
      <c r="J63" s="386">
        <f t="shared" si="4"/>
        <v>3.36</v>
      </c>
      <c r="K63" s="277"/>
      <c r="L63" s="277"/>
      <c r="M63" s="277"/>
      <c r="N63" s="277"/>
      <c r="O63" s="277"/>
      <c r="P63" s="277"/>
      <c r="Q63" s="277"/>
    </row>
    <row r="64" spans="1:17" s="275" customFormat="1" x14ac:dyDescent="0.2">
      <c r="A64" s="282"/>
      <c r="B64" s="282"/>
      <c r="C64" s="282"/>
      <c r="D64" s="279" t="s">
        <v>1084</v>
      </c>
      <c r="E64" s="276"/>
      <c r="F64" s="386">
        <v>1</v>
      </c>
      <c r="G64" s="386">
        <v>0.8</v>
      </c>
      <c r="H64" s="386"/>
      <c r="I64" s="386">
        <v>2.1</v>
      </c>
      <c r="J64" s="386">
        <f t="shared" si="4"/>
        <v>1.68</v>
      </c>
      <c r="K64" s="277"/>
      <c r="L64" s="277"/>
      <c r="M64" s="277"/>
      <c r="N64" s="277"/>
      <c r="O64" s="277"/>
      <c r="P64" s="277"/>
      <c r="Q64" s="277"/>
    </row>
    <row r="65" spans="1:17" s="275" customFormat="1" ht="10.15" x14ac:dyDescent="0.2">
      <c r="A65" s="282"/>
      <c r="B65" s="282"/>
      <c r="C65" s="282"/>
      <c r="D65" s="279" t="s">
        <v>1085</v>
      </c>
      <c r="E65" s="276"/>
      <c r="F65" s="386">
        <v>3</v>
      </c>
      <c r="G65" s="386">
        <v>0.8</v>
      </c>
      <c r="H65" s="386"/>
      <c r="I65" s="386">
        <v>2.1</v>
      </c>
      <c r="J65" s="386">
        <f t="shared" si="4"/>
        <v>5.04</v>
      </c>
      <c r="K65" s="277"/>
      <c r="L65" s="277"/>
      <c r="M65" s="277"/>
      <c r="N65" s="277"/>
      <c r="O65" s="277"/>
      <c r="P65" s="277"/>
      <c r="Q65" s="277"/>
    </row>
    <row r="66" spans="1:17" s="275" customFormat="1" x14ac:dyDescent="0.2">
      <c r="A66" s="282"/>
      <c r="B66" s="282"/>
      <c r="C66" s="282"/>
      <c r="D66" s="279" t="s">
        <v>1086</v>
      </c>
      <c r="E66" s="276"/>
      <c r="F66" s="386">
        <v>1</v>
      </c>
      <c r="G66" s="386">
        <v>0.8</v>
      </c>
      <c r="H66" s="386"/>
      <c r="I66" s="386">
        <v>2.1</v>
      </c>
      <c r="J66" s="386">
        <f t="shared" si="4"/>
        <v>1.68</v>
      </c>
      <c r="K66" s="277"/>
      <c r="L66" s="277"/>
      <c r="M66" s="277"/>
      <c r="N66" s="277"/>
      <c r="O66" s="277"/>
      <c r="P66" s="277"/>
      <c r="Q66" s="277"/>
    </row>
    <row r="67" spans="1:17" s="275" customFormat="1" ht="10.15" x14ac:dyDescent="0.2">
      <c r="A67" s="282"/>
      <c r="B67" s="282"/>
      <c r="C67" s="282"/>
      <c r="D67" s="279" t="s">
        <v>1087</v>
      </c>
      <c r="E67" s="276"/>
      <c r="F67" s="386">
        <v>2</v>
      </c>
      <c r="G67" s="386">
        <v>0.8</v>
      </c>
      <c r="H67" s="386"/>
      <c r="I67" s="386">
        <v>2.1</v>
      </c>
      <c r="J67" s="386">
        <f t="shared" si="4"/>
        <v>3.36</v>
      </c>
      <c r="K67" s="277"/>
      <c r="L67" s="277"/>
      <c r="M67" s="277"/>
      <c r="N67" s="277"/>
      <c r="O67" s="277"/>
      <c r="P67" s="277"/>
      <c r="Q67" s="277"/>
    </row>
    <row r="68" spans="1:17" s="275" customFormat="1" ht="10.15" x14ac:dyDescent="0.2">
      <c r="A68" s="282"/>
      <c r="B68" s="282"/>
      <c r="C68" s="282"/>
      <c r="D68" s="279" t="s">
        <v>1088</v>
      </c>
      <c r="E68" s="276"/>
      <c r="F68" s="386">
        <v>2</v>
      </c>
      <c r="G68" s="386">
        <v>0.8</v>
      </c>
      <c r="H68" s="386"/>
      <c r="I68" s="386">
        <v>2.1</v>
      </c>
      <c r="J68" s="386">
        <f t="shared" si="4"/>
        <v>3.36</v>
      </c>
      <c r="K68" s="277"/>
      <c r="L68" s="277"/>
      <c r="M68" s="277"/>
      <c r="N68" s="277"/>
      <c r="O68" s="277"/>
      <c r="P68" s="277"/>
      <c r="Q68" s="277"/>
    </row>
    <row r="69" spans="1:17" s="275" customFormat="1" ht="10.15" x14ac:dyDescent="0.2">
      <c r="A69" s="282"/>
      <c r="B69" s="282"/>
      <c r="C69" s="282"/>
      <c r="D69" s="279" t="s">
        <v>1089</v>
      </c>
      <c r="E69" s="276"/>
      <c r="F69" s="386">
        <v>2</v>
      </c>
      <c r="G69" s="386">
        <v>0.8</v>
      </c>
      <c r="H69" s="386"/>
      <c r="I69" s="386">
        <v>2.1</v>
      </c>
      <c r="J69" s="386">
        <f t="shared" si="4"/>
        <v>3.36</v>
      </c>
      <c r="K69" s="277"/>
      <c r="L69" s="277"/>
      <c r="M69" s="277"/>
      <c r="N69" s="277"/>
      <c r="O69" s="277"/>
      <c r="P69" s="277"/>
      <c r="Q69" s="277"/>
    </row>
    <row r="70" spans="1:17" s="275" customFormat="1" ht="10.15" x14ac:dyDescent="0.2">
      <c r="A70" s="282"/>
      <c r="B70" s="282"/>
      <c r="C70" s="282"/>
      <c r="D70" s="279" t="s">
        <v>1090</v>
      </c>
      <c r="E70" s="276"/>
      <c r="F70" s="386">
        <v>2</v>
      </c>
      <c r="G70" s="386">
        <v>0</v>
      </c>
      <c r="H70" s="386"/>
      <c r="I70" s="386">
        <v>2.1</v>
      </c>
      <c r="J70" s="386">
        <f t="shared" si="4"/>
        <v>0</v>
      </c>
      <c r="K70" s="277"/>
      <c r="L70" s="277"/>
      <c r="M70" s="277"/>
      <c r="N70" s="277"/>
      <c r="O70" s="277"/>
      <c r="P70" s="277"/>
      <c r="Q70" s="277"/>
    </row>
    <row r="71" spans="1:17" s="275" customFormat="1" ht="10.15" x14ac:dyDescent="0.2">
      <c r="A71" s="282"/>
      <c r="B71" s="282"/>
      <c r="C71" s="282"/>
      <c r="D71" s="279" t="s">
        <v>1091</v>
      </c>
      <c r="E71" s="276"/>
      <c r="F71" s="386">
        <v>2</v>
      </c>
      <c r="G71" s="386">
        <v>0.8</v>
      </c>
      <c r="H71" s="386"/>
      <c r="I71" s="386">
        <v>2.1</v>
      </c>
      <c r="J71" s="386">
        <f t="shared" si="4"/>
        <v>3.36</v>
      </c>
      <c r="K71" s="277"/>
      <c r="L71" s="277"/>
      <c r="M71" s="277"/>
      <c r="N71" s="277"/>
      <c r="O71" s="277"/>
      <c r="P71" s="277"/>
      <c r="Q71" s="277"/>
    </row>
    <row r="72" spans="1:17" s="275" customFormat="1" ht="10.15" x14ac:dyDescent="0.2">
      <c r="A72" s="282"/>
      <c r="B72" s="282"/>
      <c r="C72" s="282"/>
      <c r="D72" s="279" t="s">
        <v>1092</v>
      </c>
      <c r="E72" s="276"/>
      <c r="F72" s="386">
        <v>2</v>
      </c>
      <c r="G72" s="386">
        <v>0.8</v>
      </c>
      <c r="H72" s="386"/>
      <c r="I72" s="386">
        <v>2.1</v>
      </c>
      <c r="J72" s="386">
        <f t="shared" si="4"/>
        <v>3.36</v>
      </c>
      <c r="K72" s="277"/>
      <c r="L72" s="277"/>
      <c r="M72" s="277"/>
      <c r="N72" s="277"/>
      <c r="O72" s="277"/>
      <c r="P72" s="277"/>
      <c r="Q72" s="277"/>
    </row>
    <row r="73" spans="1:17" s="275" customFormat="1" ht="10.15" x14ac:dyDescent="0.2">
      <c r="A73" s="282"/>
      <c r="B73" s="282"/>
      <c r="C73" s="282"/>
      <c r="D73" s="279" t="s">
        <v>1093</v>
      </c>
      <c r="E73" s="276"/>
      <c r="F73" s="386">
        <v>3</v>
      </c>
      <c r="G73" s="386">
        <v>0.8</v>
      </c>
      <c r="H73" s="386"/>
      <c r="I73" s="386">
        <v>2.1</v>
      </c>
      <c r="J73" s="386">
        <f t="shared" si="4"/>
        <v>5.04</v>
      </c>
      <c r="K73" s="277"/>
      <c r="L73" s="277"/>
      <c r="M73" s="277"/>
      <c r="N73" s="277"/>
      <c r="O73" s="277"/>
      <c r="P73" s="277"/>
      <c r="Q73" s="277"/>
    </row>
    <row r="74" spans="1:17" s="275" customFormat="1" ht="10.15" x14ac:dyDescent="0.2">
      <c r="A74" s="282"/>
      <c r="B74" s="282"/>
      <c r="C74" s="282"/>
      <c r="D74" s="279" t="s">
        <v>1094</v>
      </c>
      <c r="E74" s="276"/>
      <c r="F74" s="386">
        <v>1</v>
      </c>
      <c r="G74" s="386">
        <v>0.8</v>
      </c>
      <c r="H74" s="386"/>
      <c r="I74" s="386">
        <v>2.1</v>
      </c>
      <c r="J74" s="386">
        <f t="shared" si="4"/>
        <v>1.68</v>
      </c>
      <c r="K74" s="277"/>
      <c r="L74" s="277"/>
      <c r="M74" s="277"/>
      <c r="N74" s="277"/>
      <c r="O74" s="277"/>
      <c r="P74" s="277"/>
      <c r="Q74" s="277"/>
    </row>
    <row r="75" spans="1:17" s="275" customFormat="1" ht="10.15" x14ac:dyDescent="0.2">
      <c r="A75" s="282"/>
      <c r="B75" s="282"/>
      <c r="C75" s="282"/>
      <c r="D75" s="279" t="s">
        <v>1095</v>
      </c>
      <c r="E75" s="276"/>
      <c r="F75" s="386">
        <v>2</v>
      </c>
      <c r="G75" s="386">
        <v>1.5</v>
      </c>
      <c r="H75" s="386"/>
      <c r="I75" s="386">
        <v>2.1</v>
      </c>
      <c r="J75" s="386">
        <f t="shared" si="4"/>
        <v>6.3</v>
      </c>
      <c r="K75" s="277"/>
      <c r="L75" s="277"/>
      <c r="M75" s="277"/>
      <c r="N75" s="277"/>
      <c r="O75" s="277"/>
      <c r="P75" s="277"/>
      <c r="Q75" s="277"/>
    </row>
    <row r="76" spans="1:17" s="275" customFormat="1" ht="10.15" x14ac:dyDescent="0.2">
      <c r="A76" s="282"/>
      <c r="B76" s="282"/>
      <c r="C76" s="282"/>
      <c r="D76" s="284" t="str">
        <f>"Total item "&amp;A44</f>
        <v>Total item 1.5.2</v>
      </c>
      <c r="E76" s="276"/>
      <c r="F76" s="386"/>
      <c r="G76" s="386"/>
      <c r="H76" s="386"/>
      <c r="I76" s="386"/>
      <c r="J76" s="383">
        <f>SUM(J45:J75)</f>
        <v>103.74000000000002</v>
      </c>
      <c r="K76" s="277"/>
      <c r="L76" s="277"/>
      <c r="M76" s="277"/>
      <c r="N76" s="277"/>
      <c r="O76" s="277"/>
      <c r="P76" s="277"/>
      <c r="Q76" s="277"/>
    </row>
    <row r="77" spans="1:17" s="275" customFormat="1" ht="10.15" x14ac:dyDescent="0.2">
      <c r="A77" s="282"/>
      <c r="B77" s="282"/>
      <c r="C77" s="282"/>
      <c r="D77" s="126"/>
      <c r="E77" s="119"/>
      <c r="F77" s="384"/>
      <c r="G77" s="384"/>
      <c r="H77" s="384"/>
      <c r="I77" s="384"/>
      <c r="J77" s="384"/>
      <c r="K77" s="277"/>
      <c r="L77" s="277"/>
      <c r="M77" s="277"/>
      <c r="N77" s="277"/>
      <c r="O77" s="277"/>
      <c r="P77" s="277"/>
      <c r="Q77" s="277"/>
    </row>
    <row r="78" spans="1:17" s="258" customFormat="1" ht="22.5" x14ac:dyDescent="0.2">
      <c r="A78" s="280" t="s">
        <v>1255</v>
      </c>
      <c r="B78" s="280" t="s">
        <v>166</v>
      </c>
      <c r="C78" s="280" t="s">
        <v>1186</v>
      </c>
      <c r="D78" s="261" t="s">
        <v>1187</v>
      </c>
      <c r="E78" s="281" t="s">
        <v>1177</v>
      </c>
      <c r="F78" s="385"/>
      <c r="G78" s="383"/>
      <c r="H78" s="385"/>
      <c r="I78" s="385"/>
      <c r="J78" s="383"/>
      <c r="K78" s="283">
        <f>J92</f>
        <v>15.229999999999999</v>
      </c>
      <c r="L78" s="283">
        <v>41.51</v>
      </c>
      <c r="M78" s="283">
        <f>ROUND(L78*(1+$T$7),2)</f>
        <v>50.29</v>
      </c>
      <c r="N78" s="283">
        <f>TRUNC(K78*M78,2)</f>
        <v>765.91</v>
      </c>
      <c r="O78" s="283">
        <v>37.39</v>
      </c>
      <c r="P78" s="283">
        <f>ROUND(O78*(1+$S$7),2)</f>
        <v>47.58</v>
      </c>
      <c r="Q78" s="283">
        <f>TRUNC(K78*P78,2)</f>
        <v>724.64</v>
      </c>
    </row>
    <row r="79" spans="1:17" s="275" customFormat="1" ht="10.15" x14ac:dyDescent="0.2">
      <c r="A79" s="282"/>
      <c r="B79" s="282"/>
      <c r="C79" s="282"/>
      <c r="D79" s="132" t="s">
        <v>246</v>
      </c>
      <c r="E79" s="119"/>
      <c r="F79" s="386"/>
      <c r="G79" s="384"/>
      <c r="H79" s="386"/>
      <c r="I79" s="386"/>
      <c r="J79" s="384"/>
      <c r="K79" s="277"/>
      <c r="L79" s="277"/>
      <c r="M79" s="277"/>
      <c r="N79" s="277"/>
      <c r="O79" s="277"/>
      <c r="P79" s="277"/>
      <c r="Q79" s="277"/>
    </row>
    <row r="80" spans="1:17" s="275" customFormat="1" ht="10.15" x14ac:dyDescent="0.2">
      <c r="A80" s="282"/>
      <c r="B80" s="282"/>
      <c r="C80" s="282"/>
      <c r="D80" s="279" t="s">
        <v>240</v>
      </c>
      <c r="E80" s="276"/>
      <c r="F80" s="386">
        <v>2</v>
      </c>
      <c r="G80" s="386">
        <v>0.1</v>
      </c>
      <c r="H80" s="386">
        <v>1</v>
      </c>
      <c r="I80" s="386">
        <v>2.1</v>
      </c>
      <c r="J80" s="386">
        <f t="shared" ref="J80:J91" si="5">ROUND(PRODUCT(F80:I80),2)</f>
        <v>0.42</v>
      </c>
      <c r="K80" s="277"/>
      <c r="L80" s="277"/>
      <c r="M80" s="277"/>
      <c r="N80" s="277"/>
      <c r="O80" s="277"/>
      <c r="P80" s="277"/>
      <c r="Q80" s="277"/>
    </row>
    <row r="81" spans="1:17" s="275" customFormat="1" x14ac:dyDescent="0.2">
      <c r="A81" s="282"/>
      <c r="B81" s="282"/>
      <c r="C81" s="282"/>
      <c r="D81" s="279" t="s">
        <v>244</v>
      </c>
      <c r="E81" s="276"/>
      <c r="F81" s="386">
        <v>2</v>
      </c>
      <c r="G81" s="386">
        <v>2.37</v>
      </c>
      <c r="H81" s="386">
        <v>0.1</v>
      </c>
      <c r="I81" s="386">
        <v>3</v>
      </c>
      <c r="J81" s="386">
        <f t="shared" si="5"/>
        <v>1.42</v>
      </c>
      <c r="K81" s="277"/>
      <c r="L81" s="277"/>
      <c r="M81" s="277"/>
      <c r="N81" s="277"/>
      <c r="O81" s="277"/>
      <c r="P81" s="277"/>
      <c r="Q81" s="277"/>
    </row>
    <row r="82" spans="1:17" s="275" customFormat="1" ht="10.15" x14ac:dyDescent="0.2">
      <c r="A82" s="282"/>
      <c r="B82" s="282"/>
      <c r="C82" s="282"/>
      <c r="D82" s="279" t="s">
        <v>248</v>
      </c>
      <c r="E82" s="276"/>
      <c r="F82" s="386">
        <v>3</v>
      </c>
      <c r="G82" s="386">
        <v>4.01</v>
      </c>
      <c r="H82" s="386">
        <v>0.1</v>
      </c>
      <c r="I82" s="386">
        <v>3</v>
      </c>
      <c r="J82" s="386">
        <f t="shared" si="5"/>
        <v>3.61</v>
      </c>
      <c r="K82" s="277"/>
      <c r="L82" s="277"/>
      <c r="M82" s="277"/>
      <c r="N82" s="277"/>
      <c r="O82" s="277"/>
      <c r="P82" s="277"/>
      <c r="Q82" s="277"/>
    </row>
    <row r="83" spans="1:17" s="275" customFormat="1" ht="10.15" x14ac:dyDescent="0.2">
      <c r="A83" s="282"/>
      <c r="B83" s="282"/>
      <c r="C83" s="282"/>
      <c r="D83" s="279"/>
      <c r="E83" s="276"/>
      <c r="F83" s="386">
        <v>4</v>
      </c>
      <c r="G83" s="386">
        <v>3.25</v>
      </c>
      <c r="H83" s="386">
        <v>0.1</v>
      </c>
      <c r="I83" s="386">
        <v>3</v>
      </c>
      <c r="J83" s="386">
        <f t="shared" si="5"/>
        <v>3.9</v>
      </c>
      <c r="K83" s="277"/>
      <c r="L83" s="277"/>
      <c r="M83" s="277"/>
      <c r="N83" s="277"/>
      <c r="O83" s="277"/>
      <c r="P83" s="277"/>
      <c r="Q83" s="277"/>
    </row>
    <row r="84" spans="1:17" s="275" customFormat="1" ht="10.15" x14ac:dyDescent="0.2">
      <c r="A84" s="282"/>
      <c r="B84" s="282"/>
      <c r="C84" s="282"/>
      <c r="D84" s="279" t="s">
        <v>247</v>
      </c>
      <c r="E84" s="276"/>
      <c r="F84" s="386"/>
      <c r="G84" s="386"/>
      <c r="H84" s="386"/>
      <c r="I84" s="386"/>
      <c r="J84" s="386"/>
      <c r="K84" s="277"/>
      <c r="L84" s="277"/>
      <c r="M84" s="277"/>
      <c r="N84" s="277"/>
      <c r="O84" s="277"/>
      <c r="P84" s="277"/>
      <c r="Q84" s="277"/>
    </row>
    <row r="85" spans="1:17" s="275" customFormat="1" ht="10.15" x14ac:dyDescent="0.2">
      <c r="A85" s="282"/>
      <c r="B85" s="282"/>
      <c r="C85" s="282"/>
      <c r="D85" s="279" t="s">
        <v>240</v>
      </c>
      <c r="E85" s="276"/>
      <c r="F85" s="386">
        <v>2</v>
      </c>
      <c r="G85" s="386">
        <v>0.1</v>
      </c>
      <c r="H85" s="386">
        <v>1</v>
      </c>
      <c r="I85" s="386">
        <v>2.1</v>
      </c>
      <c r="J85" s="386">
        <f t="shared" ref="J85:J86" si="6">ROUND(PRODUCT(F85:I85),2)</f>
        <v>0.42</v>
      </c>
      <c r="K85" s="277"/>
      <c r="L85" s="277"/>
      <c r="M85" s="277"/>
      <c r="N85" s="277"/>
      <c r="O85" s="277"/>
      <c r="P85" s="277"/>
      <c r="Q85" s="277"/>
    </row>
    <row r="86" spans="1:17" s="275" customFormat="1" x14ac:dyDescent="0.2">
      <c r="A86" s="282"/>
      <c r="B86" s="282"/>
      <c r="C86" s="282"/>
      <c r="D86" s="279" t="s">
        <v>244</v>
      </c>
      <c r="E86" s="276"/>
      <c r="F86" s="386">
        <v>2</v>
      </c>
      <c r="G86" s="386">
        <v>2.37</v>
      </c>
      <c r="H86" s="386">
        <v>0.1</v>
      </c>
      <c r="I86" s="386">
        <v>3</v>
      </c>
      <c r="J86" s="386">
        <f t="shared" si="6"/>
        <v>1.42</v>
      </c>
      <c r="K86" s="277"/>
      <c r="L86" s="277"/>
      <c r="M86" s="277"/>
      <c r="N86" s="277"/>
      <c r="O86" s="277"/>
      <c r="P86" s="277"/>
      <c r="Q86" s="277"/>
    </row>
    <row r="87" spans="1:17" s="275" customFormat="1" ht="10.15" x14ac:dyDescent="0.2">
      <c r="A87" s="282"/>
      <c r="B87" s="282"/>
      <c r="C87" s="282"/>
      <c r="D87" s="279" t="s">
        <v>241</v>
      </c>
      <c r="E87" s="276"/>
      <c r="F87" s="386"/>
      <c r="G87" s="386">
        <v>3.38</v>
      </c>
      <c r="H87" s="386">
        <v>0.1</v>
      </c>
      <c r="I87" s="386">
        <v>3</v>
      </c>
      <c r="J87" s="386">
        <f t="shared" si="5"/>
        <v>1.01</v>
      </c>
      <c r="K87" s="277"/>
      <c r="L87" s="277"/>
      <c r="M87" s="277"/>
      <c r="N87" s="277"/>
      <c r="O87" s="277"/>
      <c r="P87" s="277"/>
      <c r="Q87" s="277"/>
    </row>
    <row r="88" spans="1:17" s="275" customFormat="1" ht="10.15" x14ac:dyDescent="0.2">
      <c r="A88" s="282"/>
      <c r="B88" s="282"/>
      <c r="C88" s="282"/>
      <c r="D88" s="279" t="s">
        <v>242</v>
      </c>
      <c r="E88" s="276"/>
      <c r="F88" s="386"/>
      <c r="G88" s="386">
        <v>2.8</v>
      </c>
      <c r="H88" s="386">
        <v>0.1</v>
      </c>
      <c r="I88" s="386">
        <v>3</v>
      </c>
      <c r="J88" s="386">
        <f t="shared" si="5"/>
        <v>0.84</v>
      </c>
      <c r="K88" s="277"/>
      <c r="L88" s="277"/>
      <c r="M88" s="277"/>
      <c r="N88" s="277"/>
      <c r="O88" s="277"/>
      <c r="P88" s="277"/>
      <c r="Q88" s="277"/>
    </row>
    <row r="89" spans="1:17" s="275" customFormat="1" ht="10.15" x14ac:dyDescent="0.2">
      <c r="A89" s="282"/>
      <c r="B89" s="282"/>
      <c r="C89" s="282"/>
      <c r="D89" s="279"/>
      <c r="E89" s="276"/>
      <c r="F89" s="386"/>
      <c r="G89" s="386">
        <v>1.31</v>
      </c>
      <c r="H89" s="386">
        <v>0.1</v>
      </c>
      <c r="I89" s="386">
        <v>3</v>
      </c>
      <c r="J89" s="386">
        <f t="shared" si="5"/>
        <v>0.39</v>
      </c>
      <c r="K89" s="277"/>
      <c r="L89" s="277"/>
      <c r="M89" s="277"/>
      <c r="N89" s="277"/>
      <c r="O89" s="277"/>
      <c r="P89" s="277"/>
      <c r="Q89" s="277"/>
    </row>
    <row r="90" spans="1:17" s="275" customFormat="1" ht="10.15" x14ac:dyDescent="0.2">
      <c r="A90" s="282"/>
      <c r="B90" s="282"/>
      <c r="C90" s="282"/>
      <c r="D90" s="279" t="s">
        <v>243</v>
      </c>
      <c r="E90" s="276"/>
      <c r="F90" s="386">
        <v>10</v>
      </c>
      <c r="G90" s="386">
        <v>0.1</v>
      </c>
      <c r="H90" s="386">
        <v>1.2</v>
      </c>
      <c r="I90" s="386">
        <v>1</v>
      </c>
      <c r="J90" s="386">
        <f t="shared" si="5"/>
        <v>1.2</v>
      </c>
      <c r="K90" s="277"/>
      <c r="L90" s="277"/>
      <c r="M90" s="277"/>
      <c r="N90" s="277"/>
      <c r="O90" s="277"/>
      <c r="P90" s="277"/>
      <c r="Q90" s="277"/>
    </row>
    <row r="91" spans="1:17" s="275" customFormat="1" ht="10.15" x14ac:dyDescent="0.2">
      <c r="A91" s="282"/>
      <c r="B91" s="282"/>
      <c r="C91" s="282"/>
      <c r="D91" s="279" t="s">
        <v>245</v>
      </c>
      <c r="E91" s="276"/>
      <c r="F91" s="386"/>
      <c r="G91" s="386">
        <v>2</v>
      </c>
      <c r="H91" s="386">
        <v>0.1</v>
      </c>
      <c r="I91" s="386">
        <v>3</v>
      </c>
      <c r="J91" s="386">
        <f t="shared" si="5"/>
        <v>0.6</v>
      </c>
      <c r="K91" s="277"/>
      <c r="L91" s="277"/>
      <c r="M91" s="277"/>
      <c r="N91" s="277"/>
      <c r="O91" s="277"/>
      <c r="P91" s="277"/>
      <c r="Q91" s="277"/>
    </row>
    <row r="92" spans="1:17" s="275" customFormat="1" ht="10.15" x14ac:dyDescent="0.2">
      <c r="A92" s="282"/>
      <c r="B92" s="282"/>
      <c r="C92" s="282"/>
      <c r="D92" s="284" t="str">
        <f>"Total item "&amp;A78</f>
        <v>Total item 1.5.3</v>
      </c>
      <c r="E92" s="276"/>
      <c r="F92" s="386"/>
      <c r="G92" s="386"/>
      <c r="H92" s="386"/>
      <c r="I92" s="386"/>
      <c r="J92" s="383">
        <f>SUM(J79:J91)</f>
        <v>15.229999999999999</v>
      </c>
      <c r="K92" s="277"/>
      <c r="L92" s="277"/>
      <c r="M92" s="277"/>
      <c r="N92" s="277"/>
      <c r="O92" s="277"/>
      <c r="P92" s="277"/>
      <c r="Q92" s="277"/>
    </row>
    <row r="93" spans="1:17" s="275" customFormat="1" ht="10.15" x14ac:dyDescent="0.2">
      <c r="A93" s="282"/>
      <c r="B93" s="282"/>
      <c r="C93" s="282"/>
      <c r="D93" s="126"/>
      <c r="E93" s="119"/>
      <c r="F93" s="384"/>
      <c r="G93" s="384"/>
      <c r="H93" s="384"/>
      <c r="I93" s="384"/>
      <c r="J93" s="384"/>
      <c r="K93" s="277"/>
      <c r="L93" s="277"/>
      <c r="M93" s="277"/>
      <c r="N93" s="277"/>
      <c r="O93" s="277"/>
      <c r="P93" s="277"/>
      <c r="Q93" s="277"/>
    </row>
    <row r="94" spans="1:17" s="258" customFormat="1" ht="22.5" x14ac:dyDescent="0.2">
      <c r="A94" s="280" t="s">
        <v>1256</v>
      </c>
      <c r="B94" s="280" t="s">
        <v>166</v>
      </c>
      <c r="C94" s="307" t="s">
        <v>1188</v>
      </c>
      <c r="D94" s="261" t="s">
        <v>1189</v>
      </c>
      <c r="E94" s="281" t="s">
        <v>1108</v>
      </c>
      <c r="F94" s="385"/>
      <c r="G94" s="383"/>
      <c r="H94" s="385"/>
      <c r="I94" s="385"/>
      <c r="J94" s="383"/>
      <c r="K94" s="283">
        <f>J104</f>
        <v>53.9</v>
      </c>
      <c r="L94" s="283">
        <v>17.260000000000002</v>
      </c>
      <c r="M94" s="283">
        <f>ROUND(L94*(1+$T$7),2)</f>
        <v>20.91</v>
      </c>
      <c r="N94" s="283">
        <f>TRUNC(K94*M94,2)</f>
        <v>1127.04</v>
      </c>
      <c r="O94" s="283">
        <v>15.5</v>
      </c>
      <c r="P94" s="283">
        <f>ROUND(O94*(1+$S$7),2)</f>
        <v>19.72</v>
      </c>
      <c r="Q94" s="283">
        <f>TRUNC(K94*P94,2)</f>
        <v>1062.9000000000001</v>
      </c>
    </row>
    <row r="95" spans="1:17" s="275" customFormat="1" ht="22.5" x14ac:dyDescent="0.2">
      <c r="A95" s="282"/>
      <c r="B95" s="282"/>
      <c r="C95" s="282"/>
      <c r="D95" s="284" t="s">
        <v>284</v>
      </c>
      <c r="E95" s="276"/>
      <c r="F95" s="386"/>
      <c r="G95" s="386"/>
      <c r="H95" s="386"/>
      <c r="I95" s="386"/>
      <c r="J95" s="386"/>
      <c r="K95" s="277"/>
      <c r="L95" s="277"/>
      <c r="M95" s="277"/>
      <c r="N95" s="277"/>
      <c r="O95" s="277"/>
      <c r="P95" s="277"/>
      <c r="Q95" s="277"/>
    </row>
    <row r="96" spans="1:17" s="275" customFormat="1" x14ac:dyDescent="0.2">
      <c r="A96" s="282"/>
      <c r="B96" s="282"/>
      <c r="C96" s="282"/>
      <c r="D96" s="279" t="s">
        <v>251</v>
      </c>
      <c r="E96" s="276"/>
      <c r="F96" s="386"/>
      <c r="G96" s="386">
        <v>3.34</v>
      </c>
      <c r="H96" s="386">
        <v>2.0699999999999998</v>
      </c>
      <c r="I96" s="386"/>
      <c r="J96" s="386">
        <f t="shared" ref="J96:J103" si="7">ROUND(PRODUCT(F96:I96),2)</f>
        <v>6.91</v>
      </c>
      <c r="K96" s="277"/>
      <c r="L96" s="277"/>
      <c r="M96" s="277"/>
      <c r="N96" s="277"/>
      <c r="O96" s="277"/>
      <c r="P96" s="277"/>
      <c r="Q96" s="277"/>
    </row>
    <row r="97" spans="1:17 2603:2603" s="275" customFormat="1" ht="10.15" x14ac:dyDescent="0.2">
      <c r="A97" s="282"/>
      <c r="B97" s="282"/>
      <c r="C97" s="282"/>
      <c r="D97" s="279"/>
      <c r="E97" s="276"/>
      <c r="F97" s="386"/>
      <c r="G97" s="386">
        <v>2.73</v>
      </c>
      <c r="H97" s="386">
        <v>3.55</v>
      </c>
      <c r="I97" s="386"/>
      <c r="J97" s="386">
        <f t="shared" si="7"/>
        <v>9.69</v>
      </c>
      <c r="K97" s="277"/>
      <c r="L97" s="277"/>
      <c r="M97" s="277"/>
      <c r="N97" s="277"/>
      <c r="O97" s="277"/>
      <c r="P97" s="277"/>
      <c r="Q97" s="277"/>
    </row>
    <row r="98" spans="1:17 2603:2603" s="275" customFormat="1" ht="10.15" x14ac:dyDescent="0.2">
      <c r="A98" s="282"/>
      <c r="B98" s="282"/>
      <c r="C98" s="282"/>
      <c r="D98" s="279"/>
      <c r="E98" s="276"/>
      <c r="F98" s="386"/>
      <c r="G98" s="386">
        <v>3.19</v>
      </c>
      <c r="H98" s="386">
        <v>1.4</v>
      </c>
      <c r="I98" s="386"/>
      <c r="J98" s="386">
        <f t="shared" si="7"/>
        <v>4.47</v>
      </c>
      <c r="K98" s="277"/>
      <c r="L98" s="277"/>
      <c r="M98" s="277"/>
      <c r="N98" s="277"/>
      <c r="O98" s="277"/>
      <c r="P98" s="277"/>
      <c r="Q98" s="277"/>
    </row>
    <row r="99" spans="1:17 2603:2603" s="275" customFormat="1" x14ac:dyDescent="0.2">
      <c r="A99" s="282"/>
      <c r="B99" s="282"/>
      <c r="C99" s="282"/>
      <c r="D99" s="279" t="s">
        <v>253</v>
      </c>
      <c r="E99" s="276"/>
      <c r="F99" s="386"/>
      <c r="G99" s="386">
        <v>2.7</v>
      </c>
      <c r="H99" s="386">
        <v>1.43</v>
      </c>
      <c r="I99" s="386"/>
      <c r="J99" s="386">
        <f t="shared" si="7"/>
        <v>3.86</v>
      </c>
      <c r="K99" s="277"/>
      <c r="L99" s="277"/>
      <c r="M99" s="277"/>
      <c r="N99" s="277"/>
      <c r="O99" s="277"/>
      <c r="P99" s="277"/>
      <c r="Q99" s="277"/>
    </row>
    <row r="100" spans="1:17 2603:2603" s="275" customFormat="1" ht="10.15" x14ac:dyDescent="0.2">
      <c r="A100" s="282"/>
      <c r="B100" s="282"/>
      <c r="C100" s="282"/>
      <c r="D100" s="279"/>
      <c r="E100" s="276"/>
      <c r="F100" s="386"/>
      <c r="G100" s="386">
        <v>2.7</v>
      </c>
      <c r="H100" s="386">
        <v>1.46</v>
      </c>
      <c r="I100" s="386"/>
      <c r="J100" s="386">
        <f t="shared" si="7"/>
        <v>3.94</v>
      </c>
      <c r="K100" s="277"/>
      <c r="L100" s="277"/>
      <c r="M100" s="277"/>
      <c r="N100" s="277"/>
      <c r="O100" s="277"/>
      <c r="P100" s="277"/>
      <c r="Q100" s="277"/>
    </row>
    <row r="101" spans="1:17 2603:2603" s="275" customFormat="1" ht="10.15" x14ac:dyDescent="0.2">
      <c r="A101" s="282"/>
      <c r="B101" s="282"/>
      <c r="C101" s="282"/>
      <c r="D101" s="279" t="s">
        <v>254</v>
      </c>
      <c r="E101" s="276"/>
      <c r="F101" s="386"/>
      <c r="G101" s="386">
        <v>2.7</v>
      </c>
      <c r="H101" s="386">
        <v>1.86</v>
      </c>
      <c r="I101" s="386"/>
      <c r="J101" s="386">
        <f t="shared" si="7"/>
        <v>5.0199999999999996</v>
      </c>
      <c r="K101" s="277"/>
      <c r="L101" s="277"/>
      <c r="M101" s="277"/>
      <c r="N101" s="277"/>
      <c r="O101" s="277"/>
      <c r="P101" s="277"/>
      <c r="Q101" s="277"/>
    </row>
    <row r="102" spans="1:17 2603:2603" s="275" customFormat="1" x14ac:dyDescent="0.2">
      <c r="A102" s="282"/>
      <c r="B102" s="282"/>
      <c r="C102" s="282"/>
      <c r="D102" s="279" t="s">
        <v>255</v>
      </c>
      <c r="E102" s="276"/>
      <c r="F102" s="386"/>
      <c r="G102" s="386">
        <v>4.3499999999999996</v>
      </c>
      <c r="H102" s="386">
        <v>2.21</v>
      </c>
      <c r="I102" s="386"/>
      <c r="J102" s="386">
        <f t="shared" si="7"/>
        <v>9.61</v>
      </c>
      <c r="K102" s="277"/>
      <c r="L102" s="277"/>
      <c r="M102" s="277"/>
      <c r="N102" s="277"/>
      <c r="O102" s="277"/>
      <c r="P102" s="277"/>
      <c r="Q102" s="277"/>
    </row>
    <row r="103" spans="1:17 2603:2603" s="275" customFormat="1" x14ac:dyDescent="0.2">
      <c r="A103" s="282"/>
      <c r="B103" s="282"/>
      <c r="C103" s="282"/>
      <c r="D103" s="279" t="s">
        <v>256</v>
      </c>
      <c r="E103" s="276"/>
      <c r="F103" s="386"/>
      <c r="G103" s="386">
        <v>4.3499999999999996</v>
      </c>
      <c r="H103" s="386">
        <v>2.39</v>
      </c>
      <c r="I103" s="386"/>
      <c r="J103" s="386">
        <f t="shared" si="7"/>
        <v>10.4</v>
      </c>
      <c r="K103" s="277"/>
      <c r="L103" s="277"/>
      <c r="M103" s="277"/>
      <c r="N103" s="277"/>
      <c r="O103" s="277"/>
      <c r="P103" s="277"/>
      <c r="Q103" s="277"/>
    </row>
    <row r="104" spans="1:17 2603:2603" s="275" customFormat="1" ht="10.15" x14ac:dyDescent="0.2">
      <c r="A104" s="282"/>
      <c r="B104" s="282"/>
      <c r="C104" s="282"/>
      <c r="D104" s="284" t="str">
        <f>"Total item "&amp;A94</f>
        <v>Total item 1.5.4</v>
      </c>
      <c r="E104" s="276"/>
      <c r="F104" s="386"/>
      <c r="G104" s="386"/>
      <c r="H104" s="386"/>
      <c r="I104" s="386"/>
      <c r="J104" s="383">
        <f>SUM(J96:J103)</f>
        <v>53.9</v>
      </c>
      <c r="K104" s="277"/>
      <c r="L104" s="277"/>
      <c r="M104" s="277"/>
      <c r="N104" s="277"/>
      <c r="O104" s="277"/>
      <c r="P104" s="277"/>
      <c r="Q104" s="277"/>
      <c r="CVC104" s="275">
        <v>20</v>
      </c>
    </row>
    <row r="105" spans="1:17 2603:2603" s="275" customFormat="1" ht="10.15" x14ac:dyDescent="0.2">
      <c r="A105" s="282"/>
      <c r="B105" s="282"/>
      <c r="C105" s="282"/>
      <c r="D105" s="126"/>
      <c r="E105" s="119"/>
      <c r="F105" s="384"/>
      <c r="G105" s="384"/>
      <c r="H105" s="384"/>
      <c r="I105" s="384"/>
      <c r="J105" s="384"/>
      <c r="K105" s="277"/>
      <c r="L105" s="277"/>
      <c r="M105" s="277"/>
      <c r="N105" s="277"/>
      <c r="O105" s="277"/>
      <c r="P105" s="277"/>
      <c r="Q105" s="277"/>
      <c r="CVC105" s="275">
        <v>20</v>
      </c>
    </row>
    <row r="106" spans="1:17 2603:2603" s="258" customFormat="1" ht="22.5" x14ac:dyDescent="0.2">
      <c r="A106" s="280" t="s">
        <v>1257</v>
      </c>
      <c r="B106" s="280" t="s">
        <v>166</v>
      </c>
      <c r="C106" s="280" t="s">
        <v>1192</v>
      </c>
      <c r="D106" s="261" t="s">
        <v>1193</v>
      </c>
      <c r="E106" s="281" t="s">
        <v>1108</v>
      </c>
      <c r="F106" s="385"/>
      <c r="G106" s="383"/>
      <c r="H106" s="385"/>
      <c r="I106" s="385"/>
      <c r="J106" s="383"/>
      <c r="K106" s="283">
        <f>J110</f>
        <v>590.57999999999993</v>
      </c>
      <c r="L106" s="283">
        <v>11.58</v>
      </c>
      <c r="M106" s="283">
        <f>ROUND(L106*(1+$T$7),2)</f>
        <v>14.03</v>
      </c>
      <c r="N106" s="283">
        <f>TRUNC(K106*M106,2)</f>
        <v>8285.83</v>
      </c>
      <c r="O106" s="283">
        <v>10.37</v>
      </c>
      <c r="P106" s="283">
        <f>ROUND(O106*(1+$S$7),2)</f>
        <v>13.19</v>
      </c>
      <c r="Q106" s="283">
        <f>TRUNC(K106*P106,2)</f>
        <v>7789.75</v>
      </c>
    </row>
    <row r="107" spans="1:17 2603:2603" s="275" customFormat="1" ht="10.15" x14ac:dyDescent="0.2">
      <c r="A107" s="282"/>
      <c r="B107" s="282"/>
      <c r="C107" s="282"/>
      <c r="D107" s="279" t="s">
        <v>249</v>
      </c>
      <c r="E107" s="276"/>
      <c r="F107" s="386"/>
      <c r="G107" s="386">
        <v>14.3</v>
      </c>
      <c r="H107" s="386">
        <v>8.1999999999999993</v>
      </c>
      <c r="I107" s="386"/>
      <c r="J107" s="386">
        <f t="shared" ref="J107:J109" si="8">ROUND(PRODUCT(F107:I107),2)</f>
        <v>117.26</v>
      </c>
      <c r="K107" s="277"/>
      <c r="L107" s="277"/>
      <c r="M107" s="277"/>
      <c r="N107" s="277"/>
      <c r="O107" s="277"/>
      <c r="P107" s="277"/>
      <c r="Q107" s="277"/>
    </row>
    <row r="108" spans="1:17 2603:2603" s="275" customFormat="1" ht="10.15" x14ac:dyDescent="0.2">
      <c r="A108" s="282"/>
      <c r="B108" s="282"/>
      <c r="C108" s="282"/>
      <c r="D108" s="279"/>
      <c r="E108" s="276"/>
      <c r="F108" s="386"/>
      <c r="G108" s="386">
        <v>32.200000000000003</v>
      </c>
      <c r="H108" s="386">
        <v>4.92</v>
      </c>
      <c r="I108" s="386"/>
      <c r="J108" s="386">
        <f t="shared" si="8"/>
        <v>158.41999999999999</v>
      </c>
      <c r="K108" s="277"/>
      <c r="L108" s="277"/>
      <c r="M108" s="277"/>
      <c r="N108" s="277"/>
      <c r="O108" s="277"/>
      <c r="P108" s="277"/>
      <c r="Q108" s="277"/>
    </row>
    <row r="109" spans="1:17 2603:2603" s="275" customFormat="1" ht="10.15" x14ac:dyDescent="0.2">
      <c r="A109" s="282"/>
      <c r="B109" s="282"/>
      <c r="C109" s="282"/>
      <c r="D109" s="279" t="s">
        <v>250</v>
      </c>
      <c r="E109" s="276"/>
      <c r="F109" s="386"/>
      <c r="G109" s="386">
        <v>47</v>
      </c>
      <c r="H109" s="386">
        <v>6.7</v>
      </c>
      <c r="I109" s="386"/>
      <c r="J109" s="386">
        <f t="shared" si="8"/>
        <v>314.89999999999998</v>
      </c>
      <c r="K109" s="277"/>
      <c r="L109" s="277"/>
      <c r="M109" s="277"/>
      <c r="N109" s="277"/>
      <c r="O109" s="277"/>
      <c r="P109" s="277"/>
      <c r="Q109" s="277"/>
    </row>
    <row r="110" spans="1:17 2603:2603" s="275" customFormat="1" ht="10.15" x14ac:dyDescent="0.2">
      <c r="A110" s="282"/>
      <c r="B110" s="282"/>
      <c r="C110" s="282"/>
      <c r="D110" s="284" t="str">
        <f>"Total item "&amp;A106</f>
        <v>Total item 1.5.5</v>
      </c>
      <c r="E110" s="276"/>
      <c r="F110" s="386"/>
      <c r="G110" s="386"/>
      <c r="H110" s="386"/>
      <c r="I110" s="386"/>
      <c r="J110" s="383">
        <f>SUM(J107:J109)</f>
        <v>590.57999999999993</v>
      </c>
      <c r="K110" s="277"/>
      <c r="L110" s="277"/>
      <c r="M110" s="277"/>
      <c r="N110" s="277"/>
      <c r="O110" s="277"/>
      <c r="P110" s="277"/>
      <c r="Q110" s="277"/>
      <c r="CVC110" s="275">
        <v>20</v>
      </c>
    </row>
    <row r="111" spans="1:17 2603:2603" s="275" customFormat="1" ht="10.15" x14ac:dyDescent="0.2">
      <c r="A111" s="282"/>
      <c r="B111" s="282"/>
      <c r="C111" s="282"/>
      <c r="D111" s="126"/>
      <c r="E111" s="119"/>
      <c r="F111" s="384"/>
      <c r="G111" s="384"/>
      <c r="H111" s="384"/>
      <c r="I111" s="384"/>
      <c r="J111" s="384"/>
      <c r="K111" s="277"/>
      <c r="L111" s="277"/>
      <c r="M111" s="277"/>
      <c r="N111" s="277"/>
      <c r="O111" s="277"/>
      <c r="P111" s="277"/>
      <c r="Q111" s="277"/>
      <c r="CVC111" s="275">
        <v>20</v>
      </c>
    </row>
    <row r="112" spans="1:17 2603:2603" s="258" customFormat="1" x14ac:dyDescent="0.2">
      <c r="A112" s="280" t="s">
        <v>1258</v>
      </c>
      <c r="B112" s="280" t="s">
        <v>399</v>
      </c>
      <c r="C112" s="307" t="s">
        <v>1408</v>
      </c>
      <c r="D112" s="261" t="s">
        <v>820</v>
      </c>
      <c r="E112" s="281" t="s">
        <v>1028</v>
      </c>
      <c r="F112" s="385"/>
      <c r="G112" s="383"/>
      <c r="H112" s="385"/>
      <c r="I112" s="385"/>
      <c r="J112" s="383"/>
      <c r="K112" s="283">
        <f>J124</f>
        <v>192.22</v>
      </c>
      <c r="L112" s="283">
        <f>'COMP - SINAPI SEM DESON'!G98</f>
        <v>4.5</v>
      </c>
      <c r="M112" s="283">
        <f>ROUND(L112*(1+$T$7),2)</f>
        <v>5.45</v>
      </c>
      <c r="N112" s="283">
        <f>TRUNC(K112*M112,2)</f>
        <v>1047.5899999999999</v>
      </c>
      <c r="O112" s="283">
        <f>'COMPOSICOES - SINAPI COM DESON'!G103</f>
        <v>4.0199999999999996</v>
      </c>
      <c r="P112" s="283">
        <f>ROUND(O112*(1+$S$7),2)</f>
        <v>5.12</v>
      </c>
      <c r="Q112" s="283">
        <f>TRUNC(K112*P112,2)</f>
        <v>984.16</v>
      </c>
    </row>
    <row r="113" spans="1:17 2603:2603" s="275" customFormat="1" ht="10.15" x14ac:dyDescent="0.2">
      <c r="A113" s="282"/>
      <c r="B113" s="282"/>
      <c r="C113" s="282"/>
      <c r="D113" s="279" t="s">
        <v>667</v>
      </c>
      <c r="E113" s="276"/>
      <c r="F113" s="386">
        <v>2</v>
      </c>
      <c r="G113" s="386">
        <v>4.7</v>
      </c>
      <c r="H113" s="386"/>
      <c r="I113" s="386"/>
      <c r="J113" s="386">
        <f t="shared" ref="J113:J123" si="9">ROUND(PRODUCT(F113:I113),2)</f>
        <v>9.4</v>
      </c>
      <c r="K113" s="277"/>
      <c r="L113" s="277"/>
      <c r="M113" s="277"/>
      <c r="N113" s="277"/>
      <c r="O113" s="277"/>
      <c r="P113" s="277"/>
      <c r="Q113" s="277"/>
    </row>
    <row r="114" spans="1:17 2603:2603" s="275" customFormat="1" ht="10.15" x14ac:dyDescent="0.2">
      <c r="A114" s="282"/>
      <c r="B114" s="282"/>
      <c r="C114" s="282"/>
      <c r="D114" s="279"/>
      <c r="E114" s="276"/>
      <c r="F114" s="386">
        <v>2</v>
      </c>
      <c r="G114" s="386">
        <v>7.5</v>
      </c>
      <c r="H114" s="386"/>
      <c r="I114" s="386"/>
      <c r="J114" s="386">
        <f t="shared" si="9"/>
        <v>15</v>
      </c>
      <c r="K114" s="277"/>
      <c r="L114" s="277"/>
      <c r="M114" s="277"/>
      <c r="N114" s="277"/>
      <c r="O114" s="277"/>
      <c r="P114" s="277"/>
      <c r="Q114" s="277"/>
    </row>
    <row r="115" spans="1:17 2603:2603" s="275" customFormat="1" ht="10.15" x14ac:dyDescent="0.2">
      <c r="A115" s="282"/>
      <c r="B115" s="282"/>
      <c r="C115" s="282"/>
      <c r="D115" s="279"/>
      <c r="E115" s="276"/>
      <c r="F115" s="386"/>
      <c r="G115" s="386">
        <v>5.0999999999999996</v>
      </c>
      <c r="H115" s="386"/>
      <c r="I115" s="386"/>
      <c r="J115" s="386">
        <f t="shared" si="9"/>
        <v>5.0999999999999996</v>
      </c>
      <c r="K115" s="277"/>
      <c r="L115" s="277"/>
      <c r="M115" s="277"/>
      <c r="N115" s="277"/>
      <c r="O115" s="277"/>
      <c r="P115" s="277"/>
      <c r="Q115" s="277"/>
    </row>
    <row r="116" spans="1:17 2603:2603" s="275" customFormat="1" ht="10.15" x14ac:dyDescent="0.2">
      <c r="A116" s="282"/>
      <c r="B116" s="282"/>
      <c r="C116" s="282"/>
      <c r="D116" s="279"/>
      <c r="E116" s="276"/>
      <c r="F116" s="386"/>
      <c r="G116" s="386">
        <v>8.1</v>
      </c>
      <c r="H116" s="386"/>
      <c r="I116" s="386"/>
      <c r="J116" s="386">
        <f t="shared" si="9"/>
        <v>8.1</v>
      </c>
      <c r="K116" s="277"/>
      <c r="L116" s="277"/>
      <c r="M116" s="277"/>
      <c r="N116" s="277"/>
      <c r="O116" s="277"/>
      <c r="P116" s="277"/>
      <c r="Q116" s="277"/>
    </row>
    <row r="117" spans="1:17 2603:2603" s="275" customFormat="1" ht="10.15" x14ac:dyDescent="0.2">
      <c r="A117" s="282"/>
      <c r="B117" s="282"/>
      <c r="C117" s="282"/>
      <c r="D117" s="279"/>
      <c r="E117" s="276"/>
      <c r="F117" s="386"/>
      <c r="G117" s="386">
        <v>5.6</v>
      </c>
      <c r="H117" s="386"/>
      <c r="I117" s="386"/>
      <c r="J117" s="386">
        <f t="shared" si="9"/>
        <v>5.6</v>
      </c>
      <c r="K117" s="277"/>
      <c r="L117" s="277"/>
      <c r="M117" s="277"/>
      <c r="N117" s="277"/>
      <c r="O117" s="277"/>
      <c r="P117" s="277"/>
      <c r="Q117" s="277"/>
    </row>
    <row r="118" spans="1:17 2603:2603" s="275" customFormat="1" ht="10.15" x14ac:dyDescent="0.2">
      <c r="A118" s="282"/>
      <c r="B118" s="282"/>
      <c r="C118" s="282"/>
      <c r="D118" s="279"/>
      <c r="E118" s="276"/>
      <c r="F118" s="386"/>
      <c r="G118" s="386">
        <v>7.8</v>
      </c>
      <c r="H118" s="386"/>
      <c r="I118" s="386"/>
      <c r="J118" s="386">
        <f t="shared" si="9"/>
        <v>7.8</v>
      </c>
      <c r="K118" s="277"/>
      <c r="L118" s="277"/>
      <c r="M118" s="277"/>
      <c r="N118" s="277"/>
      <c r="O118" s="277"/>
      <c r="P118" s="277"/>
      <c r="Q118" s="277"/>
    </row>
    <row r="119" spans="1:17 2603:2603" s="275" customFormat="1" ht="10.15" x14ac:dyDescent="0.2">
      <c r="A119" s="282"/>
      <c r="B119" s="282"/>
      <c r="C119" s="282"/>
      <c r="D119" s="279"/>
      <c r="E119" s="276"/>
      <c r="F119" s="386"/>
      <c r="G119" s="386">
        <v>53.85</v>
      </c>
      <c r="H119" s="386"/>
      <c r="I119" s="386"/>
      <c r="J119" s="386">
        <f t="shared" si="9"/>
        <v>53.85</v>
      </c>
      <c r="K119" s="277"/>
      <c r="L119" s="277"/>
      <c r="M119" s="277"/>
      <c r="N119" s="277"/>
      <c r="O119" s="277"/>
      <c r="P119" s="277"/>
      <c r="Q119" s="277"/>
    </row>
    <row r="120" spans="1:17 2603:2603" s="275" customFormat="1" ht="10.15" x14ac:dyDescent="0.2">
      <c r="A120" s="282"/>
      <c r="B120" s="282"/>
      <c r="C120" s="282"/>
      <c r="D120" s="279"/>
      <c r="E120" s="276"/>
      <c r="F120" s="386"/>
      <c r="G120" s="386">
        <v>19.100000000000001</v>
      </c>
      <c r="H120" s="386"/>
      <c r="I120" s="386"/>
      <c r="J120" s="386">
        <f t="shared" si="9"/>
        <v>19.100000000000001</v>
      </c>
      <c r="K120" s="277"/>
      <c r="L120" s="277"/>
      <c r="M120" s="277"/>
      <c r="N120" s="277"/>
      <c r="O120" s="277"/>
      <c r="P120" s="277"/>
      <c r="Q120" s="277"/>
    </row>
    <row r="121" spans="1:17 2603:2603" s="275" customFormat="1" ht="10.15" x14ac:dyDescent="0.2">
      <c r="A121" s="282"/>
      <c r="B121" s="282"/>
      <c r="C121" s="282"/>
      <c r="D121" s="279"/>
      <c r="E121" s="276"/>
      <c r="F121" s="386"/>
      <c r="G121" s="386">
        <v>11.9</v>
      </c>
      <c r="H121" s="386"/>
      <c r="I121" s="386"/>
      <c r="J121" s="386">
        <f t="shared" si="9"/>
        <v>11.9</v>
      </c>
      <c r="K121" s="277"/>
      <c r="L121" s="277"/>
      <c r="M121" s="277"/>
      <c r="N121" s="277"/>
      <c r="O121" s="277"/>
      <c r="P121" s="277"/>
      <c r="Q121" s="277"/>
    </row>
    <row r="122" spans="1:17 2603:2603" s="275" customFormat="1" ht="10.15" x14ac:dyDescent="0.2">
      <c r="A122" s="282"/>
      <c r="B122" s="282"/>
      <c r="C122" s="282"/>
      <c r="D122" s="279"/>
      <c r="E122" s="276"/>
      <c r="F122" s="386"/>
      <c r="G122" s="386">
        <v>48.87</v>
      </c>
      <c r="H122" s="386"/>
      <c r="I122" s="386"/>
      <c r="J122" s="386">
        <f t="shared" si="9"/>
        <v>48.87</v>
      </c>
      <c r="K122" s="277"/>
      <c r="L122" s="277"/>
      <c r="M122" s="277"/>
      <c r="N122" s="277"/>
      <c r="O122" s="277"/>
      <c r="P122" s="277"/>
      <c r="Q122" s="277"/>
    </row>
    <row r="123" spans="1:17 2603:2603" s="275" customFormat="1" ht="10.15" x14ac:dyDescent="0.2">
      <c r="A123" s="282"/>
      <c r="B123" s="282"/>
      <c r="C123" s="282"/>
      <c r="D123" s="279"/>
      <c r="E123" s="276"/>
      <c r="F123" s="386"/>
      <c r="G123" s="386">
        <v>7.5</v>
      </c>
      <c r="H123" s="386"/>
      <c r="I123" s="386"/>
      <c r="J123" s="386">
        <f t="shared" si="9"/>
        <v>7.5</v>
      </c>
      <c r="K123" s="277"/>
      <c r="L123" s="277"/>
      <c r="M123" s="277"/>
      <c r="N123" s="277"/>
      <c r="O123" s="277"/>
      <c r="P123" s="277"/>
      <c r="Q123" s="277"/>
    </row>
    <row r="124" spans="1:17 2603:2603" s="275" customFormat="1" ht="10.15" x14ac:dyDescent="0.2">
      <c r="A124" s="282"/>
      <c r="B124" s="282"/>
      <c r="C124" s="282"/>
      <c r="D124" s="284" t="str">
        <f>"Total item "&amp;A112</f>
        <v>Total item 1.5.6</v>
      </c>
      <c r="E124" s="276"/>
      <c r="F124" s="386"/>
      <c r="G124" s="386"/>
      <c r="H124" s="386"/>
      <c r="I124" s="386"/>
      <c r="J124" s="383">
        <f>SUM(J113:J123)</f>
        <v>192.22</v>
      </c>
      <c r="K124" s="277"/>
      <c r="L124" s="277"/>
      <c r="M124" s="277"/>
      <c r="N124" s="277"/>
      <c r="O124" s="277"/>
      <c r="P124" s="277"/>
      <c r="Q124" s="277"/>
      <c r="CVC124" s="275">
        <v>20</v>
      </c>
    </row>
    <row r="125" spans="1:17 2603:2603" s="275" customFormat="1" ht="10.15" x14ac:dyDescent="0.2">
      <c r="A125" s="282"/>
      <c r="B125" s="282"/>
      <c r="C125" s="282"/>
      <c r="D125" s="284"/>
      <c r="E125" s="276"/>
      <c r="F125" s="386"/>
      <c r="G125" s="386"/>
      <c r="H125" s="386"/>
      <c r="I125" s="386"/>
      <c r="J125" s="386"/>
      <c r="K125" s="277"/>
      <c r="L125" s="277"/>
      <c r="M125" s="277"/>
      <c r="N125" s="277"/>
      <c r="O125" s="277"/>
      <c r="P125" s="277"/>
      <c r="Q125" s="277"/>
    </row>
    <row r="126" spans="1:17 2603:2603" s="258" customFormat="1" x14ac:dyDescent="0.2">
      <c r="A126" s="280" t="s">
        <v>1259</v>
      </c>
      <c r="B126" s="280" t="s">
        <v>399</v>
      </c>
      <c r="C126" s="307" t="s">
        <v>930</v>
      </c>
      <c r="D126" s="261" t="s">
        <v>925</v>
      </c>
      <c r="E126" s="281" t="s">
        <v>628</v>
      </c>
      <c r="F126" s="385"/>
      <c r="G126" s="383"/>
      <c r="H126" s="385"/>
      <c r="I126" s="385"/>
      <c r="J126" s="383"/>
      <c r="K126" s="283">
        <f>J128</f>
        <v>16</v>
      </c>
      <c r="L126" s="283">
        <f>'COMP - SINAPI SEM DESON'!G179</f>
        <v>71.56</v>
      </c>
      <c r="M126" s="283">
        <f>ROUND(L126*(1+$T$7),2)</f>
        <v>86.69</v>
      </c>
      <c r="N126" s="283">
        <f>TRUNC(K126*M126,2)</f>
        <v>1387.04</v>
      </c>
      <c r="O126" s="283">
        <f>'COMPOSICOES - SINAPI COM DESON'!G183</f>
        <v>64.239999999999995</v>
      </c>
      <c r="P126" s="283">
        <f>ROUND(O126*(1+$S$7),2)</f>
        <v>81.739999999999995</v>
      </c>
      <c r="Q126" s="283">
        <f>TRUNC(K126*P126,2)</f>
        <v>1307.8399999999999</v>
      </c>
    </row>
    <row r="127" spans="1:17 2603:2603" s="275" customFormat="1" ht="10.15" x14ac:dyDescent="0.2">
      <c r="A127" s="282"/>
      <c r="B127" s="282"/>
      <c r="C127" s="282"/>
      <c r="D127" s="279" t="s">
        <v>926</v>
      </c>
      <c r="E127" s="276"/>
      <c r="F127" s="386"/>
      <c r="G127" s="386">
        <v>16</v>
      </c>
      <c r="H127" s="386"/>
      <c r="I127" s="386"/>
      <c r="J127" s="386">
        <f t="shared" ref="J127" si="10">ROUND(PRODUCT(F127:I127),2)</f>
        <v>16</v>
      </c>
      <c r="K127" s="277"/>
      <c r="L127" s="277"/>
      <c r="M127" s="277"/>
      <c r="N127" s="277"/>
      <c r="O127" s="277"/>
      <c r="P127" s="277"/>
      <c r="Q127" s="277"/>
    </row>
    <row r="128" spans="1:17 2603:2603" s="275" customFormat="1" ht="10.15" x14ac:dyDescent="0.2">
      <c r="A128" s="282"/>
      <c r="B128" s="282"/>
      <c r="C128" s="282"/>
      <c r="D128" s="284" t="str">
        <f>"Total item "&amp;A126</f>
        <v>Total item 1.5.7</v>
      </c>
      <c r="E128" s="276"/>
      <c r="F128" s="386"/>
      <c r="G128" s="386"/>
      <c r="H128" s="386"/>
      <c r="I128" s="386"/>
      <c r="J128" s="383">
        <f>SUM(J127:J127)</f>
        <v>16</v>
      </c>
      <c r="K128" s="277"/>
      <c r="L128" s="277"/>
      <c r="M128" s="277"/>
      <c r="N128" s="277"/>
      <c r="O128" s="277"/>
      <c r="P128" s="277"/>
      <c r="Q128" s="277"/>
      <c r="CVC128" s="275">
        <v>20</v>
      </c>
    </row>
    <row r="129" spans="1:17 2603:2603" s="275" customFormat="1" ht="10.15" x14ac:dyDescent="0.2">
      <c r="A129" s="282"/>
      <c r="B129" s="282"/>
      <c r="C129" s="282"/>
      <c r="D129" s="126"/>
      <c r="E129" s="119"/>
      <c r="F129" s="384"/>
      <c r="G129" s="384"/>
      <c r="H129" s="384"/>
      <c r="I129" s="384"/>
      <c r="J129" s="384"/>
      <c r="K129" s="277"/>
      <c r="L129" s="277"/>
      <c r="M129" s="277"/>
      <c r="N129" s="277"/>
      <c r="O129" s="277"/>
      <c r="P129" s="277"/>
      <c r="Q129" s="277"/>
      <c r="CVC129" s="275">
        <v>20</v>
      </c>
    </row>
    <row r="130" spans="1:17 2603:2603" s="107" customFormat="1" ht="10.15" x14ac:dyDescent="0.2">
      <c r="A130" s="121" t="s">
        <v>13</v>
      </c>
      <c r="B130" s="121"/>
      <c r="C130" s="121"/>
      <c r="D130" s="122" t="s">
        <v>96</v>
      </c>
      <c r="E130" s="123"/>
      <c r="F130" s="389"/>
      <c r="G130" s="389"/>
      <c r="H130" s="389"/>
      <c r="I130" s="389"/>
      <c r="J130" s="389"/>
      <c r="K130" s="125"/>
      <c r="L130" s="125"/>
      <c r="M130" s="125"/>
      <c r="N130" s="124">
        <f>SUM(N131:N160)</f>
        <v>2339.58</v>
      </c>
      <c r="O130" s="125"/>
      <c r="P130" s="125"/>
      <c r="Q130" s="124">
        <f>SUM(Q131:Q160)</f>
        <v>2213.92</v>
      </c>
      <c r="CVC130" s="107">
        <f>CVC110*CVC111</f>
        <v>400</v>
      </c>
    </row>
    <row r="131" spans="1:17 2603:2603" s="275" customFormat="1" ht="10.15" x14ac:dyDescent="0.2">
      <c r="A131" s="282"/>
      <c r="B131" s="282"/>
      <c r="C131" s="282"/>
      <c r="D131" s="126"/>
      <c r="E131" s="119"/>
      <c r="F131" s="384"/>
      <c r="G131" s="384"/>
      <c r="H131" s="384"/>
      <c r="I131" s="384"/>
      <c r="J131" s="384"/>
      <c r="K131" s="277"/>
      <c r="L131" s="409"/>
      <c r="M131" s="277"/>
      <c r="N131" s="277"/>
      <c r="O131" s="277"/>
      <c r="P131" s="277"/>
      <c r="Q131" s="277"/>
    </row>
    <row r="132" spans="1:17 2603:2603" s="258" customFormat="1" ht="22.5" x14ac:dyDescent="0.2">
      <c r="A132" s="280" t="s">
        <v>683</v>
      </c>
      <c r="B132" s="280" t="s">
        <v>166</v>
      </c>
      <c r="C132" s="280" t="s">
        <v>1199</v>
      </c>
      <c r="D132" s="261" t="s">
        <v>1200</v>
      </c>
      <c r="E132" s="281" t="s">
        <v>1177</v>
      </c>
      <c r="F132" s="383"/>
      <c r="G132" s="383"/>
      <c r="H132" s="383"/>
      <c r="I132" s="383"/>
      <c r="J132" s="383"/>
      <c r="K132" s="410">
        <f>J152</f>
        <v>22.67</v>
      </c>
      <c r="L132" s="411">
        <v>63.05</v>
      </c>
      <c r="M132" s="412">
        <f>ROUND(L132*(1+$T$7),2)</f>
        <v>76.38</v>
      </c>
      <c r="N132" s="283">
        <f>TRUNC(K132*M132,2)</f>
        <v>1731.53</v>
      </c>
      <c r="O132" s="283">
        <v>56.84</v>
      </c>
      <c r="P132" s="283">
        <f>ROUND(O132*(1+$S$7),2)</f>
        <v>72.319999999999993</v>
      </c>
      <c r="Q132" s="283">
        <f>TRUNC(K132*P132,2)</f>
        <v>1639.49</v>
      </c>
    </row>
    <row r="133" spans="1:17 2603:2603" s="275" customFormat="1" ht="10.15" x14ac:dyDescent="0.2">
      <c r="A133" s="282"/>
      <c r="B133" s="282"/>
      <c r="C133" s="282"/>
      <c r="D133" s="284" t="s">
        <v>1153</v>
      </c>
      <c r="E133" s="276"/>
      <c r="F133" s="386"/>
      <c r="G133" s="386"/>
      <c r="H133" s="384"/>
      <c r="I133" s="384"/>
      <c r="J133" s="384"/>
      <c r="K133" s="200"/>
      <c r="L133" s="413"/>
      <c r="M133" s="203"/>
      <c r="N133" s="277"/>
      <c r="O133" s="277"/>
      <c r="P133" s="277"/>
      <c r="Q133" s="277"/>
    </row>
    <row r="134" spans="1:17 2603:2603" s="275" customFormat="1" ht="10.15" x14ac:dyDescent="0.2">
      <c r="A134" s="282"/>
      <c r="B134" s="282"/>
      <c r="C134" s="282"/>
      <c r="D134" s="279" t="s">
        <v>1154</v>
      </c>
      <c r="E134" s="276"/>
      <c r="F134" s="386"/>
      <c r="G134" s="386">
        <v>0.99999999999999989</v>
      </c>
      <c r="H134" s="386">
        <v>0.5</v>
      </c>
      <c r="I134" s="386">
        <v>0.5</v>
      </c>
      <c r="J134" s="386">
        <f t="shared" ref="J134:J151" si="11">ROUND(PRODUCT(F134:I134),2)</f>
        <v>0.25</v>
      </c>
      <c r="K134" s="200"/>
      <c r="L134" s="413"/>
      <c r="M134" s="203"/>
      <c r="N134" s="277"/>
      <c r="O134" s="277"/>
      <c r="P134" s="277"/>
      <c r="Q134" s="277"/>
    </row>
    <row r="135" spans="1:17 2603:2603" s="275" customFormat="1" ht="10.15" x14ac:dyDescent="0.2">
      <c r="A135" s="282"/>
      <c r="B135" s="282"/>
      <c r="C135" s="282"/>
      <c r="D135" s="279" t="s">
        <v>1155</v>
      </c>
      <c r="E135" s="276"/>
      <c r="F135" s="386"/>
      <c r="G135" s="386">
        <v>1.5999999999999999</v>
      </c>
      <c r="H135" s="386">
        <v>0.5</v>
      </c>
      <c r="I135" s="386">
        <v>0.5</v>
      </c>
      <c r="J135" s="386">
        <f t="shared" si="11"/>
        <v>0.4</v>
      </c>
      <c r="K135" s="200"/>
      <c r="L135" s="413"/>
      <c r="M135" s="203"/>
      <c r="N135" s="277"/>
      <c r="O135" s="277"/>
      <c r="P135" s="277"/>
      <c r="Q135" s="277"/>
    </row>
    <row r="136" spans="1:17 2603:2603" s="275" customFormat="1" ht="10.15" x14ac:dyDescent="0.2">
      <c r="A136" s="282"/>
      <c r="B136" s="282"/>
      <c r="C136" s="282"/>
      <c r="D136" s="279" t="s">
        <v>1156</v>
      </c>
      <c r="E136" s="276"/>
      <c r="F136" s="386"/>
      <c r="G136" s="386">
        <v>0.30000000000000004</v>
      </c>
      <c r="H136" s="386">
        <v>0.5</v>
      </c>
      <c r="I136" s="386">
        <v>0.5</v>
      </c>
      <c r="J136" s="386">
        <f t="shared" si="11"/>
        <v>0.08</v>
      </c>
      <c r="K136" s="200"/>
      <c r="L136" s="413"/>
      <c r="M136" s="203"/>
      <c r="N136" s="277"/>
      <c r="O136" s="277"/>
      <c r="P136" s="277"/>
      <c r="Q136" s="277"/>
    </row>
    <row r="137" spans="1:17 2603:2603" s="275" customFormat="1" ht="10.15" x14ac:dyDescent="0.2">
      <c r="A137" s="282"/>
      <c r="B137" s="282"/>
      <c r="C137" s="282"/>
      <c r="D137" s="279" t="s">
        <v>1157</v>
      </c>
      <c r="E137" s="276"/>
      <c r="F137" s="386"/>
      <c r="G137" s="386">
        <v>1.1000000000000001</v>
      </c>
      <c r="H137" s="386">
        <v>0.5</v>
      </c>
      <c r="I137" s="386">
        <v>0.5</v>
      </c>
      <c r="J137" s="386">
        <f t="shared" si="11"/>
        <v>0.28000000000000003</v>
      </c>
      <c r="K137" s="200"/>
      <c r="L137" s="413"/>
      <c r="M137" s="203"/>
      <c r="N137" s="277"/>
      <c r="O137" s="277"/>
      <c r="P137" s="277"/>
      <c r="Q137" s="277"/>
    </row>
    <row r="138" spans="1:17 2603:2603" s="275" customFormat="1" ht="10.15" x14ac:dyDescent="0.2">
      <c r="A138" s="282"/>
      <c r="B138" s="282"/>
      <c r="C138" s="282"/>
      <c r="D138" s="279" t="s">
        <v>1158</v>
      </c>
      <c r="E138" s="276"/>
      <c r="F138" s="386"/>
      <c r="G138" s="386">
        <v>2.2999999999999998</v>
      </c>
      <c r="H138" s="386">
        <v>0.5</v>
      </c>
      <c r="I138" s="386">
        <v>0.5</v>
      </c>
      <c r="J138" s="386">
        <f t="shared" si="11"/>
        <v>0.57999999999999996</v>
      </c>
      <c r="K138" s="200"/>
      <c r="L138" s="413"/>
      <c r="M138" s="203"/>
      <c r="N138" s="277"/>
      <c r="O138" s="277"/>
      <c r="P138" s="277"/>
      <c r="Q138" s="277"/>
    </row>
    <row r="139" spans="1:17 2603:2603" s="275" customFormat="1" ht="10.15" x14ac:dyDescent="0.2">
      <c r="A139" s="282"/>
      <c r="B139" s="282"/>
      <c r="C139" s="282"/>
      <c r="D139" s="279" t="s">
        <v>1159</v>
      </c>
      <c r="E139" s="276"/>
      <c r="F139" s="386"/>
      <c r="G139" s="386">
        <v>1</v>
      </c>
      <c r="H139" s="386">
        <v>0.5</v>
      </c>
      <c r="I139" s="386">
        <v>0.5</v>
      </c>
      <c r="J139" s="386">
        <f t="shared" si="11"/>
        <v>0.25</v>
      </c>
      <c r="K139" s="200"/>
      <c r="L139" s="413"/>
      <c r="M139" s="203"/>
      <c r="N139" s="277"/>
      <c r="O139" s="277"/>
      <c r="P139" s="277"/>
      <c r="Q139" s="277"/>
    </row>
    <row r="140" spans="1:17 2603:2603" s="275" customFormat="1" ht="10.15" x14ac:dyDescent="0.2">
      <c r="A140" s="282"/>
      <c r="B140" s="282"/>
      <c r="C140" s="282"/>
      <c r="D140" s="279" t="s">
        <v>1160</v>
      </c>
      <c r="E140" s="276"/>
      <c r="F140" s="386"/>
      <c r="G140" s="386">
        <v>1.2</v>
      </c>
      <c r="H140" s="386">
        <v>1.2</v>
      </c>
      <c r="I140" s="386">
        <v>1.3</v>
      </c>
      <c r="J140" s="386">
        <f t="shared" si="11"/>
        <v>1.87</v>
      </c>
      <c r="K140" s="200"/>
      <c r="L140" s="413"/>
      <c r="M140" s="203"/>
      <c r="N140" s="277"/>
      <c r="O140" s="277"/>
      <c r="P140" s="277"/>
      <c r="Q140" s="277"/>
    </row>
    <row r="141" spans="1:17 2603:2603" s="275" customFormat="1" ht="10.15" x14ac:dyDescent="0.2">
      <c r="A141" s="282"/>
      <c r="B141" s="282"/>
      <c r="C141" s="282"/>
      <c r="D141" s="279" t="s">
        <v>1161</v>
      </c>
      <c r="E141" s="276"/>
      <c r="F141" s="386"/>
      <c r="G141" s="386">
        <v>1.2</v>
      </c>
      <c r="H141" s="386">
        <v>1.2</v>
      </c>
      <c r="I141" s="386">
        <v>1.3</v>
      </c>
      <c r="J141" s="386">
        <f t="shared" si="11"/>
        <v>1.87</v>
      </c>
      <c r="K141" s="200"/>
      <c r="L141" s="413"/>
      <c r="M141" s="203"/>
      <c r="N141" s="277"/>
      <c r="O141" s="277"/>
      <c r="P141" s="277"/>
      <c r="Q141" s="277"/>
    </row>
    <row r="142" spans="1:17 2603:2603" s="275" customFormat="1" ht="10.15" x14ac:dyDescent="0.2">
      <c r="A142" s="282"/>
      <c r="B142" s="282"/>
      <c r="C142" s="282"/>
      <c r="D142" s="279" t="s">
        <v>1162</v>
      </c>
      <c r="E142" s="276"/>
      <c r="F142" s="386"/>
      <c r="G142" s="386">
        <v>1.2</v>
      </c>
      <c r="H142" s="386">
        <v>1.2</v>
      </c>
      <c r="I142" s="386">
        <v>1.3</v>
      </c>
      <c r="J142" s="386">
        <f t="shared" si="11"/>
        <v>1.87</v>
      </c>
      <c r="K142" s="200"/>
      <c r="L142" s="413"/>
      <c r="M142" s="203"/>
      <c r="N142" s="277"/>
      <c r="O142" s="277"/>
      <c r="P142" s="277"/>
      <c r="Q142" s="277"/>
    </row>
    <row r="143" spans="1:17 2603:2603" s="275" customFormat="1" ht="10.15" x14ac:dyDescent="0.2">
      <c r="A143" s="282"/>
      <c r="B143" s="282"/>
      <c r="C143" s="282"/>
      <c r="D143" s="279" t="s">
        <v>1163</v>
      </c>
      <c r="E143" s="276"/>
      <c r="F143" s="386"/>
      <c r="G143" s="386">
        <v>1.2</v>
      </c>
      <c r="H143" s="386">
        <v>1.2</v>
      </c>
      <c r="I143" s="386">
        <v>1.3</v>
      </c>
      <c r="J143" s="386">
        <f t="shared" si="11"/>
        <v>1.87</v>
      </c>
      <c r="K143" s="200"/>
      <c r="L143" s="413"/>
      <c r="M143" s="203"/>
      <c r="N143" s="277"/>
      <c r="O143" s="277"/>
      <c r="P143" s="277"/>
      <c r="Q143" s="277"/>
    </row>
    <row r="144" spans="1:17 2603:2603" s="275" customFormat="1" ht="10.15" x14ac:dyDescent="0.2">
      <c r="A144" s="282"/>
      <c r="B144" s="282"/>
      <c r="C144" s="282"/>
      <c r="D144" s="279" t="s">
        <v>1164</v>
      </c>
      <c r="E144" s="276"/>
      <c r="F144" s="386"/>
      <c r="G144" s="386">
        <v>1.2</v>
      </c>
      <c r="H144" s="386">
        <v>1.2</v>
      </c>
      <c r="I144" s="386">
        <v>1.3</v>
      </c>
      <c r="J144" s="386">
        <f t="shared" si="11"/>
        <v>1.87</v>
      </c>
      <c r="K144" s="200"/>
      <c r="L144" s="413"/>
      <c r="M144" s="203"/>
      <c r="N144" s="277"/>
      <c r="O144" s="277"/>
      <c r="P144" s="277"/>
      <c r="Q144" s="277"/>
    </row>
    <row r="145" spans="1:17" s="275" customFormat="1" ht="10.15" x14ac:dyDescent="0.2">
      <c r="A145" s="282"/>
      <c r="B145" s="282"/>
      <c r="C145" s="282"/>
      <c r="D145" s="279" t="s">
        <v>1165</v>
      </c>
      <c r="E145" s="276"/>
      <c r="F145" s="386"/>
      <c r="G145" s="386">
        <v>1.2</v>
      </c>
      <c r="H145" s="386">
        <v>1.2</v>
      </c>
      <c r="I145" s="386">
        <v>1.3</v>
      </c>
      <c r="J145" s="386">
        <f t="shared" si="11"/>
        <v>1.87</v>
      </c>
      <c r="K145" s="200"/>
      <c r="L145" s="413"/>
      <c r="M145" s="203"/>
      <c r="N145" s="277"/>
      <c r="O145" s="277"/>
      <c r="P145" s="277"/>
      <c r="Q145" s="277"/>
    </row>
    <row r="146" spans="1:17" s="275" customFormat="1" x14ac:dyDescent="0.2">
      <c r="A146" s="282"/>
      <c r="B146" s="282"/>
      <c r="C146" s="282"/>
      <c r="D146" s="279" t="s">
        <v>450</v>
      </c>
      <c r="E146" s="276"/>
      <c r="F146" s="386"/>
      <c r="G146" s="386">
        <v>0.8</v>
      </c>
      <c r="H146" s="386">
        <v>0.2</v>
      </c>
      <c r="I146" s="386">
        <v>0.45</v>
      </c>
      <c r="J146" s="386">
        <f t="shared" si="11"/>
        <v>7.0000000000000007E-2</v>
      </c>
      <c r="K146" s="200"/>
      <c r="L146" s="413"/>
      <c r="M146" s="203"/>
      <c r="N146" s="277"/>
      <c r="O146" s="277"/>
      <c r="P146" s="277"/>
      <c r="Q146" s="277"/>
    </row>
    <row r="147" spans="1:17" s="275" customFormat="1" ht="10.15" x14ac:dyDescent="0.2">
      <c r="A147" s="282"/>
      <c r="B147" s="282"/>
      <c r="C147" s="282"/>
      <c r="D147" s="279" t="s">
        <v>452</v>
      </c>
      <c r="E147" s="276"/>
      <c r="F147" s="386"/>
      <c r="G147" s="386">
        <v>41.35</v>
      </c>
      <c r="H147" s="386">
        <v>0.2</v>
      </c>
      <c r="I147" s="386">
        <v>0.55000000000000004</v>
      </c>
      <c r="J147" s="386">
        <f t="shared" si="11"/>
        <v>4.55</v>
      </c>
      <c r="K147" s="200"/>
      <c r="L147" s="413"/>
      <c r="M147" s="203"/>
      <c r="N147" s="277"/>
      <c r="O147" s="277"/>
      <c r="P147" s="277"/>
      <c r="Q147" s="277"/>
    </row>
    <row r="148" spans="1:17" s="275" customFormat="1" ht="10.15" x14ac:dyDescent="0.2">
      <c r="A148" s="282"/>
      <c r="B148" s="282"/>
      <c r="C148" s="282"/>
      <c r="D148" s="279"/>
      <c r="E148" s="276"/>
      <c r="F148" s="386"/>
      <c r="G148" s="386">
        <v>12.73</v>
      </c>
      <c r="H148" s="386">
        <v>0.2</v>
      </c>
      <c r="I148" s="386">
        <v>0.55000000000000004</v>
      </c>
      <c r="J148" s="386">
        <f t="shared" si="11"/>
        <v>1.4</v>
      </c>
      <c r="K148" s="200"/>
      <c r="L148" s="413"/>
      <c r="M148" s="203"/>
      <c r="N148" s="277"/>
      <c r="O148" s="277"/>
      <c r="P148" s="277"/>
      <c r="Q148" s="277"/>
    </row>
    <row r="149" spans="1:17" s="275" customFormat="1" ht="10.15" x14ac:dyDescent="0.2">
      <c r="A149" s="282"/>
      <c r="B149" s="282"/>
      <c r="C149" s="282"/>
      <c r="D149" s="284" t="s">
        <v>453</v>
      </c>
      <c r="E149" s="276"/>
      <c r="F149" s="386"/>
      <c r="G149" s="386"/>
      <c r="H149" s="386"/>
      <c r="I149" s="386"/>
      <c r="J149" s="386"/>
      <c r="K149" s="200"/>
      <c r="L149" s="413"/>
      <c r="M149" s="203"/>
      <c r="N149" s="277"/>
      <c r="O149" s="277"/>
      <c r="P149" s="277"/>
      <c r="Q149" s="277"/>
    </row>
    <row r="150" spans="1:17" s="275" customFormat="1" ht="10.15" x14ac:dyDescent="0.2">
      <c r="A150" s="282"/>
      <c r="B150" s="282"/>
      <c r="C150" s="282"/>
      <c r="D150" s="279" t="s">
        <v>454</v>
      </c>
      <c r="E150" s="276"/>
      <c r="F150" s="386">
        <v>2</v>
      </c>
      <c r="G150" s="386">
        <v>1.2</v>
      </c>
      <c r="H150" s="386">
        <v>0.7</v>
      </c>
      <c r="I150" s="386">
        <f>0.05+0.2+0.5+0.2</f>
        <v>0.95</v>
      </c>
      <c r="J150" s="386">
        <f t="shared" si="11"/>
        <v>1.6</v>
      </c>
      <c r="K150" s="200"/>
      <c r="L150" s="413"/>
      <c r="M150" s="203"/>
      <c r="N150" s="277"/>
      <c r="O150" s="277"/>
      <c r="P150" s="277"/>
      <c r="Q150" s="277"/>
    </row>
    <row r="151" spans="1:17" s="275" customFormat="1" ht="10.15" x14ac:dyDescent="0.2">
      <c r="A151" s="282"/>
      <c r="B151" s="282"/>
      <c r="C151" s="282"/>
      <c r="D151" s="279" t="s">
        <v>457</v>
      </c>
      <c r="E151" s="276"/>
      <c r="F151" s="386"/>
      <c r="G151" s="386">
        <v>1.8</v>
      </c>
      <c r="H151" s="386">
        <v>0.85</v>
      </c>
      <c r="I151" s="386">
        <v>1.3</v>
      </c>
      <c r="J151" s="386">
        <f t="shared" si="11"/>
        <v>1.99</v>
      </c>
      <c r="K151" s="200"/>
      <c r="L151" s="413"/>
      <c r="M151" s="203"/>
      <c r="N151" s="277"/>
      <c r="O151" s="277"/>
      <c r="P151" s="277"/>
      <c r="Q151" s="277"/>
    </row>
    <row r="152" spans="1:17" s="275" customFormat="1" ht="10.15" x14ac:dyDescent="0.2">
      <c r="A152" s="282"/>
      <c r="B152" s="282"/>
      <c r="C152" s="282"/>
      <c r="D152" s="284" t="str">
        <f>"Total item "&amp;A132</f>
        <v>Total item 2.1</v>
      </c>
      <c r="E152" s="276"/>
      <c r="F152" s="386"/>
      <c r="G152" s="386"/>
      <c r="H152" s="386"/>
      <c r="I152" s="386"/>
      <c r="J152" s="383">
        <f>SUM(J134:J151)</f>
        <v>22.67</v>
      </c>
      <c r="K152" s="200"/>
      <c r="L152" s="413"/>
      <c r="M152" s="203"/>
      <c r="N152" s="277"/>
      <c r="O152" s="277"/>
      <c r="P152" s="277"/>
      <c r="Q152" s="277"/>
    </row>
    <row r="153" spans="1:17" s="275" customFormat="1" ht="10.15" x14ac:dyDescent="0.2">
      <c r="A153" s="282"/>
      <c r="B153" s="282"/>
      <c r="C153" s="282"/>
      <c r="D153" s="126"/>
      <c r="E153" s="119"/>
      <c r="F153" s="384"/>
      <c r="G153" s="384"/>
      <c r="H153" s="384"/>
      <c r="I153" s="384"/>
      <c r="J153" s="384"/>
      <c r="K153" s="200"/>
      <c r="L153" s="413"/>
      <c r="M153" s="203"/>
      <c r="N153" s="277"/>
      <c r="O153" s="277"/>
      <c r="P153" s="277"/>
      <c r="Q153" s="277"/>
    </row>
    <row r="154" spans="1:17" s="258" customFormat="1" ht="22.5" x14ac:dyDescent="0.2">
      <c r="A154" s="280" t="s">
        <v>684</v>
      </c>
      <c r="B154" s="280" t="s">
        <v>166</v>
      </c>
      <c r="C154" s="280" t="s">
        <v>1201</v>
      </c>
      <c r="D154" s="261" t="s">
        <v>1202</v>
      </c>
      <c r="E154" s="281" t="s">
        <v>1177</v>
      </c>
      <c r="F154" s="383"/>
      <c r="G154" s="383"/>
      <c r="H154" s="383"/>
      <c r="I154" s="383"/>
      <c r="J154" s="383"/>
      <c r="K154" s="410">
        <f>J159</f>
        <v>16.980000000000004</v>
      </c>
      <c r="L154" s="411">
        <v>29.56</v>
      </c>
      <c r="M154" s="412">
        <f>ROUND(L154*(1+$T$7),2)</f>
        <v>35.81</v>
      </c>
      <c r="N154" s="283">
        <f>TRUNC(K154*M154,2)</f>
        <v>608.04999999999995</v>
      </c>
      <c r="O154" s="283">
        <v>26.59</v>
      </c>
      <c r="P154" s="283">
        <f>ROUND(O154*(1+$S$7),2)</f>
        <v>33.83</v>
      </c>
      <c r="Q154" s="283">
        <f>TRUNC(K154*P154,2)</f>
        <v>574.42999999999995</v>
      </c>
    </row>
    <row r="155" spans="1:17" s="275" customFormat="1" ht="10.15" x14ac:dyDescent="0.2">
      <c r="A155" s="282"/>
      <c r="B155" s="282"/>
      <c r="C155" s="282"/>
      <c r="D155" s="284" t="s">
        <v>459</v>
      </c>
      <c r="E155" s="276"/>
      <c r="F155" s="386"/>
      <c r="G155" s="386"/>
      <c r="H155" s="386"/>
      <c r="I155" s="386"/>
      <c r="J155" s="386"/>
      <c r="K155" s="200"/>
      <c r="L155" s="73"/>
      <c r="M155" s="203"/>
      <c r="N155" s="277"/>
      <c r="O155" s="277"/>
      <c r="P155" s="277"/>
      <c r="Q155" s="277"/>
    </row>
    <row r="156" spans="1:17" s="275" customFormat="1" x14ac:dyDescent="0.2">
      <c r="A156" s="282"/>
      <c r="B156" s="282"/>
      <c r="C156" s="282"/>
      <c r="D156" s="279" t="s">
        <v>1166</v>
      </c>
      <c r="E156" s="276"/>
      <c r="F156" s="414"/>
      <c r="G156" s="386">
        <f>SUM(J152)</f>
        <v>22.67</v>
      </c>
      <c r="H156" s="386"/>
      <c r="I156" s="386"/>
      <c r="J156" s="386">
        <f>ROUND(PRODUCT(G156:I156),2)</f>
        <v>22.67</v>
      </c>
      <c r="K156" s="200"/>
      <c r="L156" s="73"/>
      <c r="M156" s="203"/>
      <c r="N156" s="277"/>
      <c r="O156" s="277"/>
      <c r="P156" s="277"/>
      <c r="Q156" s="277"/>
    </row>
    <row r="157" spans="1:17" s="275" customFormat="1" ht="10.15" x14ac:dyDescent="0.2">
      <c r="A157" s="282"/>
      <c r="B157" s="282"/>
      <c r="C157" s="282"/>
      <c r="D157" s="279" t="s">
        <v>458</v>
      </c>
      <c r="E157" s="276"/>
      <c r="F157" s="386"/>
      <c r="G157" s="386">
        <f>SUM(J181)</f>
        <v>0.79</v>
      </c>
      <c r="H157" s="386">
        <v>-1</v>
      </c>
      <c r="I157" s="386"/>
      <c r="J157" s="386">
        <f t="shared" ref="J157:J158" si="12">ROUND(PRODUCT(G157:I157),2)</f>
        <v>-0.79</v>
      </c>
      <c r="K157" s="200"/>
      <c r="L157" s="73"/>
      <c r="M157" s="203"/>
      <c r="N157" s="277"/>
      <c r="O157" s="277"/>
      <c r="P157" s="277"/>
      <c r="Q157" s="277"/>
    </row>
    <row r="158" spans="1:17" s="275" customFormat="1" x14ac:dyDescent="0.2">
      <c r="A158" s="282"/>
      <c r="B158" s="282"/>
      <c r="C158" s="282"/>
      <c r="D158" s="279" t="s">
        <v>923</v>
      </c>
      <c r="E158" s="276"/>
      <c r="F158" s="386"/>
      <c r="G158" s="386">
        <f>J234</f>
        <v>4.9000000000000004</v>
      </c>
      <c r="H158" s="386">
        <v>-1</v>
      </c>
      <c r="I158" s="386"/>
      <c r="J158" s="386">
        <f t="shared" si="12"/>
        <v>-4.9000000000000004</v>
      </c>
      <c r="K158" s="200"/>
      <c r="L158" s="73"/>
      <c r="M158" s="203"/>
      <c r="N158" s="277"/>
      <c r="O158" s="277"/>
      <c r="P158" s="277"/>
      <c r="Q158" s="277"/>
    </row>
    <row r="159" spans="1:17" s="275" customFormat="1" ht="10.15" x14ac:dyDescent="0.2">
      <c r="A159" s="282"/>
      <c r="B159" s="282"/>
      <c r="C159" s="282"/>
      <c r="D159" s="284" t="str">
        <f>"Total item "&amp;A154</f>
        <v>Total item 2.2</v>
      </c>
      <c r="E159" s="276"/>
      <c r="F159" s="386"/>
      <c r="G159" s="386"/>
      <c r="H159" s="386"/>
      <c r="I159" s="386"/>
      <c r="J159" s="383">
        <f>SUM(J156:J158)</f>
        <v>16.980000000000004</v>
      </c>
      <c r="K159" s="200"/>
      <c r="L159" s="73"/>
      <c r="M159" s="203"/>
      <c r="N159" s="277"/>
      <c r="O159" s="277"/>
      <c r="P159" s="277"/>
      <c r="Q159" s="277"/>
    </row>
    <row r="160" spans="1:17" s="275" customFormat="1" ht="10.15" x14ac:dyDescent="0.2">
      <c r="A160" s="282"/>
      <c r="B160" s="282"/>
      <c r="C160" s="282"/>
      <c r="D160" s="126"/>
      <c r="E160" s="119"/>
      <c r="F160" s="384"/>
      <c r="G160" s="384"/>
      <c r="H160" s="384"/>
      <c r="I160" s="384"/>
      <c r="J160" s="384"/>
      <c r="K160" s="200"/>
      <c r="L160" s="73"/>
      <c r="M160" s="203"/>
      <c r="N160" s="277"/>
      <c r="O160" s="277"/>
      <c r="P160" s="277"/>
      <c r="Q160" s="277"/>
    </row>
    <row r="161" spans="1:17" s="107" customFormat="1" ht="10.15" x14ac:dyDescent="0.2">
      <c r="A161" s="121" t="s">
        <v>15</v>
      </c>
      <c r="B161" s="121"/>
      <c r="C161" s="121"/>
      <c r="D161" s="122" t="s">
        <v>151</v>
      </c>
      <c r="E161" s="123"/>
      <c r="F161" s="389"/>
      <c r="G161" s="389"/>
      <c r="H161" s="389"/>
      <c r="I161" s="389"/>
      <c r="J161" s="389"/>
      <c r="K161" s="201"/>
      <c r="L161" s="207"/>
      <c r="M161" s="204"/>
      <c r="N161" s="124">
        <f>SUM(N162:N240)</f>
        <v>9215.51</v>
      </c>
      <c r="O161" s="125"/>
      <c r="P161" s="125"/>
      <c r="Q161" s="124">
        <f>SUM(Q162:Q240)</f>
        <v>9210.36</v>
      </c>
    </row>
    <row r="162" spans="1:17" s="275" customFormat="1" ht="10.15" x14ac:dyDescent="0.2">
      <c r="A162" s="282"/>
      <c r="B162" s="282"/>
      <c r="C162" s="282"/>
      <c r="D162" s="126"/>
      <c r="E162" s="119"/>
      <c r="F162" s="384"/>
      <c r="G162" s="384"/>
      <c r="H162" s="384"/>
      <c r="I162" s="384"/>
      <c r="J162" s="384"/>
      <c r="K162" s="200"/>
      <c r="L162" s="73"/>
      <c r="M162" s="203"/>
      <c r="N162" s="277"/>
      <c r="O162" s="277"/>
      <c r="P162" s="277"/>
      <c r="Q162" s="277"/>
    </row>
    <row r="163" spans="1:17" s="258" customFormat="1" ht="21" customHeight="1" x14ac:dyDescent="0.2">
      <c r="A163" s="280" t="s">
        <v>16</v>
      </c>
      <c r="B163" s="280" t="s">
        <v>166</v>
      </c>
      <c r="C163" s="280">
        <v>94962</v>
      </c>
      <c r="D163" s="261" t="s">
        <v>821</v>
      </c>
      <c r="E163" s="281" t="s">
        <v>14</v>
      </c>
      <c r="F163" s="383"/>
      <c r="G163" s="383"/>
      <c r="H163" s="383"/>
      <c r="I163" s="383"/>
      <c r="J163" s="383"/>
      <c r="K163" s="410">
        <f>J181</f>
        <v>0.79</v>
      </c>
      <c r="L163" s="411">
        <v>259.16000000000003</v>
      </c>
      <c r="M163" s="412">
        <f>ROUND(L163*(1+$T$7),2)</f>
        <v>313.95</v>
      </c>
      <c r="N163" s="283">
        <f>TRUNC(K163*M163,2)</f>
        <v>248.02</v>
      </c>
      <c r="O163" s="283">
        <v>251.08</v>
      </c>
      <c r="P163" s="283">
        <f>ROUND(O163*(1+$S$7),2)</f>
        <v>319.47000000000003</v>
      </c>
      <c r="Q163" s="283">
        <f>TRUNC(K163*P163,2)</f>
        <v>252.38</v>
      </c>
    </row>
    <row r="164" spans="1:17" s="275" customFormat="1" ht="10.15" x14ac:dyDescent="0.2">
      <c r="A164" s="282"/>
      <c r="B164" s="282"/>
      <c r="C164" s="282"/>
      <c r="D164" s="284" t="s">
        <v>1153</v>
      </c>
      <c r="E164" s="276"/>
      <c r="F164" s="386"/>
      <c r="G164" s="386"/>
      <c r="H164" s="384"/>
      <c r="I164" s="386"/>
      <c r="J164" s="386"/>
      <c r="K164" s="200"/>
      <c r="L164" s="413"/>
      <c r="M164" s="203"/>
      <c r="N164" s="277"/>
      <c r="O164" s="277"/>
      <c r="P164" s="277"/>
      <c r="Q164" s="277"/>
    </row>
    <row r="165" spans="1:17" s="275" customFormat="1" ht="10.15" x14ac:dyDescent="0.2">
      <c r="A165" s="282"/>
      <c r="B165" s="282"/>
      <c r="C165" s="282"/>
      <c r="D165" s="279" t="s">
        <v>1154</v>
      </c>
      <c r="E165" s="276"/>
      <c r="F165" s="386"/>
      <c r="G165" s="386">
        <v>0.99999999999999989</v>
      </c>
      <c r="H165" s="386">
        <v>0.5</v>
      </c>
      <c r="I165" s="386">
        <v>0.05</v>
      </c>
      <c r="J165" s="386">
        <f t="shared" ref="J165:J180" si="13">ROUND(PRODUCT(F165:I165),2)</f>
        <v>0.03</v>
      </c>
      <c r="K165" s="200"/>
      <c r="L165" s="413"/>
      <c r="M165" s="203"/>
      <c r="N165" s="277"/>
      <c r="O165" s="277"/>
      <c r="P165" s="277"/>
      <c r="Q165" s="277"/>
    </row>
    <row r="166" spans="1:17" s="275" customFormat="1" ht="10.15" x14ac:dyDescent="0.2">
      <c r="A166" s="282"/>
      <c r="B166" s="282"/>
      <c r="C166" s="282"/>
      <c r="D166" s="279" t="s">
        <v>1155</v>
      </c>
      <c r="E166" s="276"/>
      <c r="F166" s="386"/>
      <c r="G166" s="386">
        <v>1.5999999999999999</v>
      </c>
      <c r="H166" s="386">
        <v>0.5</v>
      </c>
      <c r="I166" s="386">
        <v>0.05</v>
      </c>
      <c r="J166" s="386">
        <f t="shared" si="13"/>
        <v>0.04</v>
      </c>
      <c r="K166" s="200"/>
      <c r="L166" s="413"/>
      <c r="M166" s="203"/>
      <c r="N166" s="277"/>
      <c r="O166" s="277"/>
      <c r="P166" s="277"/>
      <c r="Q166" s="277"/>
    </row>
    <row r="167" spans="1:17" s="275" customFormat="1" ht="10.15" x14ac:dyDescent="0.2">
      <c r="A167" s="282"/>
      <c r="B167" s="282"/>
      <c r="C167" s="282"/>
      <c r="D167" s="279" t="s">
        <v>1156</v>
      </c>
      <c r="E167" s="276"/>
      <c r="F167" s="386"/>
      <c r="G167" s="386">
        <v>0.30000000000000004</v>
      </c>
      <c r="H167" s="386">
        <v>0.5</v>
      </c>
      <c r="I167" s="386">
        <v>0.05</v>
      </c>
      <c r="J167" s="386">
        <f t="shared" si="13"/>
        <v>0.01</v>
      </c>
      <c r="K167" s="200"/>
      <c r="L167" s="413"/>
      <c r="M167" s="203"/>
      <c r="N167" s="277"/>
      <c r="O167" s="277"/>
      <c r="P167" s="277"/>
      <c r="Q167" s="277"/>
    </row>
    <row r="168" spans="1:17" s="275" customFormat="1" ht="10.15" x14ac:dyDescent="0.2">
      <c r="A168" s="282"/>
      <c r="B168" s="282"/>
      <c r="C168" s="282"/>
      <c r="D168" s="279" t="s">
        <v>1157</v>
      </c>
      <c r="E168" s="276"/>
      <c r="F168" s="386"/>
      <c r="G168" s="386">
        <v>1.1000000000000001</v>
      </c>
      <c r="H168" s="386">
        <v>0.5</v>
      </c>
      <c r="I168" s="386">
        <v>0.05</v>
      </c>
      <c r="J168" s="386">
        <f t="shared" si="13"/>
        <v>0.03</v>
      </c>
      <c r="K168" s="200"/>
      <c r="L168" s="413"/>
      <c r="M168" s="203"/>
      <c r="N168" s="277"/>
      <c r="O168" s="277"/>
      <c r="P168" s="277"/>
      <c r="Q168" s="277"/>
    </row>
    <row r="169" spans="1:17" s="275" customFormat="1" ht="10.15" x14ac:dyDescent="0.2">
      <c r="A169" s="282"/>
      <c r="B169" s="282"/>
      <c r="C169" s="282"/>
      <c r="D169" s="279" t="s">
        <v>1158</v>
      </c>
      <c r="E169" s="276"/>
      <c r="F169" s="386"/>
      <c r="G169" s="386">
        <v>2.2999999999999998</v>
      </c>
      <c r="H169" s="386">
        <v>0.5</v>
      </c>
      <c r="I169" s="386">
        <v>0.05</v>
      </c>
      <c r="J169" s="386">
        <f t="shared" si="13"/>
        <v>0.06</v>
      </c>
      <c r="K169" s="200"/>
      <c r="L169" s="413"/>
      <c r="M169" s="203"/>
      <c r="N169" s="277"/>
      <c r="O169" s="277"/>
      <c r="P169" s="277"/>
      <c r="Q169" s="277"/>
    </row>
    <row r="170" spans="1:17" s="275" customFormat="1" ht="10.15" x14ac:dyDescent="0.2">
      <c r="A170" s="282"/>
      <c r="B170" s="282"/>
      <c r="C170" s="282"/>
      <c r="D170" s="279" t="s">
        <v>1159</v>
      </c>
      <c r="E170" s="276"/>
      <c r="F170" s="386"/>
      <c r="G170" s="386">
        <v>1</v>
      </c>
      <c r="H170" s="386">
        <v>0.5</v>
      </c>
      <c r="I170" s="386">
        <v>0.05</v>
      </c>
      <c r="J170" s="386">
        <f t="shared" si="13"/>
        <v>0.03</v>
      </c>
      <c r="K170" s="200"/>
      <c r="L170" s="413"/>
      <c r="M170" s="203"/>
      <c r="N170" s="277"/>
      <c r="O170" s="277"/>
      <c r="P170" s="277"/>
      <c r="Q170" s="277"/>
    </row>
    <row r="171" spans="1:17" s="275" customFormat="1" ht="10.15" x14ac:dyDescent="0.2">
      <c r="A171" s="282"/>
      <c r="B171" s="282"/>
      <c r="C171" s="282"/>
      <c r="D171" s="279" t="s">
        <v>1160</v>
      </c>
      <c r="E171" s="276"/>
      <c r="F171" s="386"/>
      <c r="G171" s="386">
        <v>1.2</v>
      </c>
      <c r="H171" s="386">
        <v>1.2</v>
      </c>
      <c r="I171" s="386">
        <v>0.05</v>
      </c>
      <c r="J171" s="386">
        <f t="shared" si="13"/>
        <v>7.0000000000000007E-2</v>
      </c>
      <c r="K171" s="200"/>
      <c r="L171" s="413"/>
      <c r="M171" s="203"/>
      <c r="N171" s="277"/>
      <c r="O171" s="277"/>
      <c r="P171" s="277"/>
      <c r="Q171" s="277"/>
    </row>
    <row r="172" spans="1:17" s="275" customFormat="1" ht="10.15" x14ac:dyDescent="0.2">
      <c r="A172" s="282"/>
      <c r="B172" s="282"/>
      <c r="C172" s="282"/>
      <c r="D172" s="279" t="s">
        <v>1161</v>
      </c>
      <c r="E172" s="276"/>
      <c r="F172" s="386"/>
      <c r="G172" s="386">
        <v>1.2</v>
      </c>
      <c r="H172" s="386">
        <v>1.2</v>
      </c>
      <c r="I172" s="386">
        <v>0.05</v>
      </c>
      <c r="J172" s="386">
        <f t="shared" si="13"/>
        <v>7.0000000000000007E-2</v>
      </c>
      <c r="K172" s="200"/>
      <c r="L172" s="413"/>
      <c r="M172" s="203"/>
      <c r="N172" s="277"/>
      <c r="O172" s="277"/>
      <c r="P172" s="277"/>
      <c r="Q172" s="277"/>
    </row>
    <row r="173" spans="1:17" s="275" customFormat="1" ht="10.15" x14ac:dyDescent="0.2">
      <c r="A173" s="282"/>
      <c r="B173" s="282"/>
      <c r="C173" s="282"/>
      <c r="D173" s="279" t="s">
        <v>1162</v>
      </c>
      <c r="E173" s="276"/>
      <c r="F173" s="386"/>
      <c r="G173" s="386">
        <v>1.2</v>
      </c>
      <c r="H173" s="386">
        <v>1.2</v>
      </c>
      <c r="I173" s="386">
        <v>0.05</v>
      </c>
      <c r="J173" s="386">
        <f t="shared" si="13"/>
        <v>7.0000000000000007E-2</v>
      </c>
      <c r="K173" s="200"/>
      <c r="L173" s="413"/>
      <c r="M173" s="203"/>
      <c r="N173" s="277"/>
      <c r="O173" s="277"/>
      <c r="P173" s="277"/>
      <c r="Q173" s="277"/>
    </row>
    <row r="174" spans="1:17" s="275" customFormat="1" ht="10.15" x14ac:dyDescent="0.2">
      <c r="A174" s="282"/>
      <c r="B174" s="282"/>
      <c r="C174" s="282"/>
      <c r="D174" s="279" t="s">
        <v>1163</v>
      </c>
      <c r="E174" s="276"/>
      <c r="F174" s="386"/>
      <c r="G174" s="386">
        <v>1.2</v>
      </c>
      <c r="H174" s="386">
        <v>1.2</v>
      </c>
      <c r="I174" s="386">
        <v>0.05</v>
      </c>
      <c r="J174" s="386">
        <f t="shared" si="13"/>
        <v>7.0000000000000007E-2</v>
      </c>
      <c r="K174" s="200"/>
      <c r="L174" s="413"/>
      <c r="M174" s="203"/>
      <c r="N174" s="277"/>
      <c r="O174" s="277"/>
      <c r="P174" s="277"/>
      <c r="Q174" s="277"/>
    </row>
    <row r="175" spans="1:17" s="275" customFormat="1" ht="10.15" x14ac:dyDescent="0.2">
      <c r="A175" s="282"/>
      <c r="B175" s="282"/>
      <c r="C175" s="282"/>
      <c r="D175" s="279" t="s">
        <v>1164</v>
      </c>
      <c r="E175" s="276"/>
      <c r="F175" s="386"/>
      <c r="G175" s="386">
        <v>1.2</v>
      </c>
      <c r="H175" s="386">
        <v>1.2</v>
      </c>
      <c r="I175" s="386">
        <v>0.05</v>
      </c>
      <c r="J175" s="386">
        <f t="shared" si="13"/>
        <v>7.0000000000000007E-2</v>
      </c>
      <c r="K175" s="200"/>
      <c r="L175" s="413"/>
      <c r="M175" s="203"/>
      <c r="N175" s="277"/>
      <c r="O175" s="277"/>
      <c r="P175" s="277"/>
      <c r="Q175" s="277"/>
    </row>
    <row r="176" spans="1:17" s="275" customFormat="1" ht="10.15" x14ac:dyDescent="0.2">
      <c r="A176" s="282"/>
      <c r="B176" s="282"/>
      <c r="C176" s="282"/>
      <c r="D176" s="279" t="s">
        <v>1165</v>
      </c>
      <c r="E176" s="276"/>
      <c r="F176" s="386"/>
      <c r="G176" s="386">
        <v>1.2</v>
      </c>
      <c r="H176" s="386">
        <v>1.2</v>
      </c>
      <c r="I176" s="386">
        <v>0.05</v>
      </c>
      <c r="J176" s="386">
        <f t="shared" si="13"/>
        <v>7.0000000000000007E-2</v>
      </c>
      <c r="K176" s="200"/>
      <c r="L176" s="413"/>
      <c r="M176" s="203"/>
      <c r="N176" s="277"/>
      <c r="O176" s="277"/>
      <c r="P176" s="277"/>
      <c r="Q176" s="277"/>
    </row>
    <row r="177" spans="1:17" s="275" customFormat="1" x14ac:dyDescent="0.2">
      <c r="A177" s="282"/>
      <c r="B177" s="282"/>
      <c r="C177" s="282"/>
      <c r="D177" s="279" t="s">
        <v>451</v>
      </c>
      <c r="E177" s="276"/>
      <c r="F177" s="386"/>
      <c r="G177" s="386">
        <v>0.8</v>
      </c>
      <c r="H177" s="386">
        <v>0.2</v>
      </c>
      <c r="I177" s="386">
        <v>0.05</v>
      </c>
      <c r="J177" s="386">
        <f t="shared" si="13"/>
        <v>0.01</v>
      </c>
      <c r="K177" s="200"/>
      <c r="L177" s="413"/>
      <c r="M177" s="203"/>
      <c r="N177" s="277"/>
      <c r="O177" s="277"/>
      <c r="P177" s="277"/>
      <c r="Q177" s="277"/>
    </row>
    <row r="178" spans="1:17" s="275" customFormat="1" ht="10.15" x14ac:dyDescent="0.2">
      <c r="A178" s="282"/>
      <c r="B178" s="282"/>
      <c r="C178" s="282"/>
      <c r="D178" s="284" t="s">
        <v>453</v>
      </c>
      <c r="E178" s="276"/>
      <c r="F178" s="386"/>
      <c r="G178" s="386"/>
      <c r="H178" s="386"/>
      <c r="I178" s="386"/>
      <c r="J178" s="386"/>
      <c r="K178" s="200"/>
      <c r="L178" s="413"/>
      <c r="M178" s="203"/>
      <c r="N178" s="277"/>
      <c r="O178" s="277"/>
      <c r="P178" s="277"/>
      <c r="Q178" s="277"/>
    </row>
    <row r="179" spans="1:17" s="275" customFormat="1" ht="10.15" x14ac:dyDescent="0.2">
      <c r="A179" s="282"/>
      <c r="B179" s="282"/>
      <c r="C179" s="282"/>
      <c r="D179" s="279" t="s">
        <v>454</v>
      </c>
      <c r="E179" s="276"/>
      <c r="F179" s="386">
        <v>2</v>
      </c>
      <c r="G179" s="386">
        <v>1.2</v>
      </c>
      <c r="H179" s="386">
        <v>0.7</v>
      </c>
      <c r="I179" s="386">
        <v>0.05</v>
      </c>
      <c r="J179" s="386">
        <f t="shared" si="13"/>
        <v>0.08</v>
      </c>
      <c r="K179" s="200"/>
      <c r="L179" s="413"/>
      <c r="M179" s="203"/>
      <c r="N179" s="277"/>
      <c r="O179" s="277"/>
      <c r="P179" s="277"/>
      <c r="Q179" s="277"/>
    </row>
    <row r="180" spans="1:17" s="275" customFormat="1" ht="10.15" x14ac:dyDescent="0.2">
      <c r="A180" s="282"/>
      <c r="B180" s="282"/>
      <c r="C180" s="282"/>
      <c r="D180" s="279" t="s">
        <v>457</v>
      </c>
      <c r="E180" s="276"/>
      <c r="F180" s="386"/>
      <c r="G180" s="386">
        <v>1.8</v>
      </c>
      <c r="H180" s="386">
        <v>0.85</v>
      </c>
      <c r="I180" s="386">
        <v>0.05</v>
      </c>
      <c r="J180" s="386">
        <f t="shared" si="13"/>
        <v>0.08</v>
      </c>
      <c r="K180" s="200"/>
      <c r="L180" s="413"/>
      <c r="M180" s="203"/>
      <c r="N180" s="277"/>
      <c r="O180" s="277"/>
      <c r="P180" s="277"/>
      <c r="Q180" s="277"/>
    </row>
    <row r="181" spans="1:17" s="275" customFormat="1" ht="10.15" x14ac:dyDescent="0.2">
      <c r="A181" s="282"/>
      <c r="B181" s="282"/>
      <c r="C181" s="282"/>
      <c r="D181" s="284" t="str">
        <f>"Total item "&amp;A163</f>
        <v>Total item 3.1</v>
      </c>
      <c r="E181" s="276"/>
      <c r="F181" s="386"/>
      <c r="G181" s="386"/>
      <c r="H181" s="386"/>
      <c r="I181" s="386"/>
      <c r="J181" s="383">
        <f>SUM(J165:J180)</f>
        <v>0.79</v>
      </c>
      <c r="K181" s="200"/>
      <c r="L181" s="413"/>
      <c r="M181" s="203"/>
      <c r="N181" s="277"/>
      <c r="O181" s="277"/>
      <c r="P181" s="277"/>
      <c r="Q181" s="277"/>
    </row>
    <row r="182" spans="1:17" s="275" customFormat="1" ht="10.15" x14ac:dyDescent="0.2">
      <c r="A182" s="282"/>
      <c r="B182" s="282"/>
      <c r="C182" s="282"/>
      <c r="D182" s="126"/>
      <c r="E182" s="119"/>
      <c r="F182" s="384"/>
      <c r="G182" s="384"/>
      <c r="H182" s="384"/>
      <c r="I182" s="384"/>
      <c r="J182" s="384"/>
      <c r="K182" s="200"/>
      <c r="L182" s="413"/>
      <c r="M182" s="203"/>
      <c r="N182" s="277"/>
      <c r="O182" s="277"/>
      <c r="P182" s="277"/>
      <c r="Q182" s="277"/>
    </row>
    <row r="183" spans="1:17" s="258" customFormat="1" ht="45" x14ac:dyDescent="0.2">
      <c r="A183" s="280" t="s">
        <v>17</v>
      </c>
      <c r="B183" s="280" t="s">
        <v>166</v>
      </c>
      <c r="C183" s="280" t="s">
        <v>1203</v>
      </c>
      <c r="D183" s="261" t="s">
        <v>1204</v>
      </c>
      <c r="E183" s="281" t="s">
        <v>1108</v>
      </c>
      <c r="F183" s="383"/>
      <c r="G183" s="385"/>
      <c r="H183" s="383"/>
      <c r="I183" s="383"/>
      <c r="J183" s="383"/>
      <c r="K183" s="410">
        <f>J190</f>
        <v>31.990000000000002</v>
      </c>
      <c r="L183" s="411">
        <v>62.11</v>
      </c>
      <c r="M183" s="412">
        <f>ROUND(L183*(1+$T$7),2)</f>
        <v>75.239999999999995</v>
      </c>
      <c r="N183" s="283">
        <f>TRUNC(K183*M183,2)</f>
        <v>2406.92</v>
      </c>
      <c r="O183" s="283">
        <v>57.23</v>
      </c>
      <c r="P183" s="283">
        <f>ROUND(O183*(1+$S$7),2)</f>
        <v>72.819999999999993</v>
      </c>
      <c r="Q183" s="283">
        <f>TRUNC(K183*P183,2)</f>
        <v>2329.5100000000002</v>
      </c>
    </row>
    <row r="184" spans="1:17" s="275" customFormat="1" ht="10.15" x14ac:dyDescent="0.2">
      <c r="A184" s="282"/>
      <c r="B184" s="282"/>
      <c r="C184" s="282"/>
      <c r="D184" s="279" t="s">
        <v>551</v>
      </c>
      <c r="E184" s="276"/>
      <c r="F184" s="386"/>
      <c r="G184" s="386">
        <v>17.32</v>
      </c>
      <c r="H184" s="386"/>
      <c r="I184" s="386">
        <v>0.5</v>
      </c>
      <c r="J184" s="386">
        <f t="shared" ref="J184:J189" si="14">ROUND(PRODUCT(F184:I184),2)</f>
        <v>8.66</v>
      </c>
      <c r="K184" s="200"/>
      <c r="L184" s="413"/>
      <c r="M184" s="203"/>
      <c r="N184" s="277"/>
      <c r="O184" s="277"/>
      <c r="P184" s="277"/>
      <c r="Q184" s="277"/>
    </row>
    <row r="185" spans="1:17" s="275" customFormat="1" ht="10.15" x14ac:dyDescent="0.2">
      <c r="A185" s="282"/>
      <c r="B185" s="282"/>
      <c r="C185" s="282"/>
      <c r="D185" s="279"/>
      <c r="E185" s="276"/>
      <c r="F185" s="386">
        <v>2</v>
      </c>
      <c r="G185" s="386">
        <v>1.2</v>
      </c>
      <c r="H185" s="386"/>
      <c r="I185" s="386">
        <v>0.5</v>
      </c>
      <c r="J185" s="386">
        <f t="shared" si="14"/>
        <v>1.2</v>
      </c>
      <c r="K185" s="200"/>
      <c r="L185" s="73"/>
      <c r="M185" s="203"/>
      <c r="N185" s="277"/>
      <c r="O185" s="277"/>
      <c r="P185" s="277"/>
      <c r="Q185" s="277"/>
    </row>
    <row r="186" spans="1:17" s="275" customFormat="1" ht="10.15" x14ac:dyDescent="0.2">
      <c r="A186" s="282"/>
      <c r="B186" s="282"/>
      <c r="C186" s="282"/>
      <c r="D186" s="279"/>
      <c r="E186" s="276"/>
      <c r="F186" s="386"/>
      <c r="G186" s="386">
        <v>24.1</v>
      </c>
      <c r="H186" s="386"/>
      <c r="I186" s="386">
        <v>0.5</v>
      </c>
      <c r="J186" s="386">
        <f t="shared" si="14"/>
        <v>12.05</v>
      </c>
      <c r="K186" s="200"/>
      <c r="L186" s="73"/>
      <c r="M186" s="203"/>
      <c r="N186" s="277"/>
      <c r="O186" s="277"/>
      <c r="P186" s="277"/>
      <c r="Q186" s="277"/>
    </row>
    <row r="187" spans="1:17" s="275" customFormat="1" ht="10.15" x14ac:dyDescent="0.2">
      <c r="A187" s="282"/>
      <c r="B187" s="282"/>
      <c r="C187" s="282"/>
      <c r="D187" s="279"/>
      <c r="E187" s="276"/>
      <c r="F187" s="386"/>
      <c r="G187" s="386">
        <v>12.63</v>
      </c>
      <c r="H187" s="386"/>
      <c r="I187" s="386">
        <v>0.5</v>
      </c>
      <c r="J187" s="386">
        <f t="shared" si="14"/>
        <v>6.32</v>
      </c>
      <c r="K187" s="200"/>
      <c r="L187" s="73"/>
      <c r="M187" s="203"/>
      <c r="N187" s="277"/>
      <c r="O187" s="277"/>
      <c r="P187" s="277"/>
      <c r="Q187" s="277"/>
    </row>
    <row r="188" spans="1:17" s="275" customFormat="1" x14ac:dyDescent="0.2">
      <c r="A188" s="282"/>
      <c r="B188" s="282"/>
      <c r="C188" s="282"/>
      <c r="D188" s="279" t="s">
        <v>502</v>
      </c>
      <c r="E188" s="276"/>
      <c r="F188" s="386"/>
      <c r="G188" s="386">
        <v>0.8</v>
      </c>
      <c r="H188" s="386"/>
      <c r="I188" s="386">
        <v>2</v>
      </c>
      <c r="J188" s="386">
        <f t="shared" si="14"/>
        <v>1.6</v>
      </c>
      <c r="K188" s="200"/>
      <c r="L188" s="73"/>
      <c r="M188" s="203"/>
      <c r="N188" s="277"/>
      <c r="O188" s="277"/>
      <c r="P188" s="277"/>
      <c r="Q188" s="277"/>
    </row>
    <row r="189" spans="1:17" s="275" customFormat="1" ht="10.15" x14ac:dyDescent="0.2">
      <c r="A189" s="282"/>
      <c r="B189" s="282"/>
      <c r="C189" s="282"/>
      <c r="D189" s="279" t="s">
        <v>552</v>
      </c>
      <c r="E189" s="276"/>
      <c r="F189" s="386">
        <v>2</v>
      </c>
      <c r="G189" s="386">
        <v>0.4</v>
      </c>
      <c r="H189" s="386"/>
      <c r="I189" s="386">
        <v>2.7</v>
      </c>
      <c r="J189" s="386">
        <f t="shared" si="14"/>
        <v>2.16</v>
      </c>
      <c r="K189" s="200"/>
      <c r="L189" s="73"/>
      <c r="M189" s="203"/>
      <c r="N189" s="277"/>
      <c r="O189" s="277"/>
      <c r="P189" s="277"/>
      <c r="Q189" s="277"/>
    </row>
    <row r="190" spans="1:17" s="275" customFormat="1" ht="10.15" x14ac:dyDescent="0.2">
      <c r="A190" s="282"/>
      <c r="B190" s="282"/>
      <c r="C190" s="282"/>
      <c r="D190" s="284" t="str">
        <f>"Total item "&amp;A183</f>
        <v>Total item 3.2</v>
      </c>
      <c r="E190" s="276"/>
      <c r="F190" s="386"/>
      <c r="G190" s="386"/>
      <c r="H190" s="386"/>
      <c r="I190" s="386"/>
      <c r="J190" s="383">
        <f>SUM(J184:J189)</f>
        <v>31.990000000000002</v>
      </c>
      <c r="K190" s="200"/>
      <c r="L190" s="73"/>
      <c r="M190" s="203"/>
      <c r="N190" s="277"/>
      <c r="O190" s="277"/>
      <c r="P190" s="277"/>
      <c r="Q190" s="277"/>
    </row>
    <row r="191" spans="1:17" s="275" customFormat="1" ht="10.15" x14ac:dyDescent="0.2">
      <c r="A191" s="282"/>
      <c r="B191" s="282"/>
      <c r="C191" s="282"/>
      <c r="D191" s="284"/>
      <c r="E191" s="276"/>
      <c r="F191" s="386"/>
      <c r="G191" s="386"/>
      <c r="H191" s="386"/>
      <c r="I191" s="386"/>
      <c r="J191" s="401"/>
      <c r="K191" s="200"/>
      <c r="L191" s="73"/>
      <c r="M191" s="203"/>
      <c r="N191" s="277"/>
      <c r="O191" s="277"/>
      <c r="P191" s="277"/>
      <c r="Q191" s="277"/>
    </row>
    <row r="192" spans="1:17" s="258" customFormat="1" ht="33.75" x14ac:dyDescent="0.2">
      <c r="A192" s="280" t="s">
        <v>19</v>
      </c>
      <c r="B192" s="280" t="s">
        <v>166</v>
      </c>
      <c r="C192" s="280" t="s">
        <v>1205</v>
      </c>
      <c r="D192" s="261" t="s">
        <v>1206</v>
      </c>
      <c r="E192" s="281" t="s">
        <v>1108</v>
      </c>
      <c r="F192" s="385"/>
      <c r="G192" s="385"/>
      <c r="H192" s="383"/>
      <c r="I192" s="383"/>
      <c r="J192" s="383"/>
      <c r="K192" s="410">
        <f>J206</f>
        <v>10.890000000000002</v>
      </c>
      <c r="L192" s="411">
        <v>45.63</v>
      </c>
      <c r="M192" s="412">
        <f>ROUND(L192*(1+$T$7),2)</f>
        <v>55.28</v>
      </c>
      <c r="N192" s="283">
        <f>TRUNC(K192*M192,2)</f>
        <v>601.99</v>
      </c>
      <c r="O192" s="283">
        <v>42.36</v>
      </c>
      <c r="P192" s="283">
        <f>ROUND(O192*(1+$S$7),2)</f>
        <v>53.9</v>
      </c>
      <c r="Q192" s="283">
        <f>TRUNC(K192*P192,2)</f>
        <v>586.97</v>
      </c>
    </row>
    <row r="193" spans="1:17" s="275" customFormat="1" ht="10.15" x14ac:dyDescent="0.2">
      <c r="A193" s="282"/>
      <c r="B193" s="282"/>
      <c r="C193" s="282"/>
      <c r="D193" s="284" t="s">
        <v>1153</v>
      </c>
      <c r="E193" s="276"/>
      <c r="F193" s="386"/>
      <c r="G193" s="386"/>
      <c r="H193" s="384"/>
      <c r="I193" s="386"/>
      <c r="J193" s="386"/>
      <c r="K193" s="200"/>
      <c r="L193" s="73"/>
      <c r="M193" s="203"/>
      <c r="N193" s="277"/>
      <c r="O193" s="277"/>
      <c r="P193" s="277"/>
      <c r="Q193" s="277"/>
    </row>
    <row r="194" spans="1:17" s="275" customFormat="1" ht="10.15" x14ac:dyDescent="0.2">
      <c r="A194" s="282"/>
      <c r="B194" s="282"/>
      <c r="C194" s="282"/>
      <c r="D194" s="279" t="s">
        <v>1154</v>
      </c>
      <c r="E194" s="276"/>
      <c r="F194" s="386">
        <v>2</v>
      </c>
      <c r="G194" s="386">
        <v>0.99999999999999989</v>
      </c>
      <c r="H194" s="386"/>
      <c r="I194" s="386">
        <v>0.45</v>
      </c>
      <c r="J194" s="386">
        <f t="shared" ref="J194:J205" si="15">ROUND(PRODUCT(F194:I194),2)</f>
        <v>0.9</v>
      </c>
      <c r="K194" s="200"/>
      <c r="L194" s="73"/>
      <c r="M194" s="203"/>
      <c r="N194" s="277"/>
      <c r="O194" s="277"/>
      <c r="P194" s="277"/>
      <c r="Q194" s="277"/>
    </row>
    <row r="195" spans="1:17" s="275" customFormat="1" ht="10.15" x14ac:dyDescent="0.2">
      <c r="A195" s="282"/>
      <c r="B195" s="282"/>
      <c r="C195" s="282"/>
      <c r="D195" s="279" t="s">
        <v>1155</v>
      </c>
      <c r="E195" s="276"/>
      <c r="F195" s="386">
        <v>2</v>
      </c>
      <c r="G195" s="386">
        <v>1.5999999999999999</v>
      </c>
      <c r="H195" s="386"/>
      <c r="I195" s="386">
        <v>0.45</v>
      </c>
      <c r="J195" s="386">
        <f t="shared" si="15"/>
        <v>1.44</v>
      </c>
      <c r="K195" s="200"/>
      <c r="L195" s="73"/>
      <c r="M195" s="203"/>
      <c r="N195" s="277"/>
      <c r="O195" s="277"/>
      <c r="P195" s="277"/>
      <c r="Q195" s="277"/>
    </row>
    <row r="196" spans="1:17" s="275" customFormat="1" ht="10.15" x14ac:dyDescent="0.2">
      <c r="A196" s="282"/>
      <c r="B196" s="282"/>
      <c r="C196" s="282"/>
      <c r="D196" s="279" t="s">
        <v>1156</v>
      </c>
      <c r="E196" s="276"/>
      <c r="F196" s="386">
        <v>2</v>
      </c>
      <c r="G196" s="386">
        <v>0.30000000000000004</v>
      </c>
      <c r="H196" s="386"/>
      <c r="I196" s="386">
        <v>0.45</v>
      </c>
      <c r="J196" s="386">
        <f t="shared" si="15"/>
        <v>0.27</v>
      </c>
      <c r="K196" s="200"/>
      <c r="L196" s="73"/>
      <c r="M196" s="203"/>
      <c r="N196" s="277"/>
      <c r="O196" s="277"/>
      <c r="P196" s="277"/>
      <c r="Q196" s="277"/>
    </row>
    <row r="197" spans="1:17" s="275" customFormat="1" ht="10.15" x14ac:dyDescent="0.2">
      <c r="A197" s="282"/>
      <c r="B197" s="282"/>
      <c r="C197" s="282"/>
      <c r="D197" s="279" t="s">
        <v>1157</v>
      </c>
      <c r="E197" s="276"/>
      <c r="F197" s="386">
        <v>2</v>
      </c>
      <c r="G197" s="386">
        <v>1.1000000000000001</v>
      </c>
      <c r="H197" s="386"/>
      <c r="I197" s="386">
        <v>0.45</v>
      </c>
      <c r="J197" s="386">
        <f t="shared" si="15"/>
        <v>0.99</v>
      </c>
      <c r="K197" s="200"/>
      <c r="L197" s="73"/>
      <c r="M197" s="203"/>
      <c r="N197" s="277"/>
      <c r="O197" s="277"/>
      <c r="P197" s="277"/>
      <c r="Q197" s="277"/>
    </row>
    <row r="198" spans="1:17" s="275" customFormat="1" ht="10.15" x14ac:dyDescent="0.2">
      <c r="A198" s="282"/>
      <c r="B198" s="282"/>
      <c r="C198" s="282"/>
      <c r="D198" s="279" t="s">
        <v>1158</v>
      </c>
      <c r="E198" s="276"/>
      <c r="F198" s="386">
        <v>2</v>
      </c>
      <c r="G198" s="386">
        <v>2.2999999999999998</v>
      </c>
      <c r="H198" s="386"/>
      <c r="I198" s="386">
        <v>0.45</v>
      </c>
      <c r="J198" s="386">
        <f t="shared" si="15"/>
        <v>2.0699999999999998</v>
      </c>
      <c r="K198" s="200"/>
      <c r="L198" s="73"/>
      <c r="M198" s="203"/>
      <c r="N198" s="277"/>
      <c r="O198" s="277"/>
      <c r="P198" s="277"/>
      <c r="Q198" s="277"/>
    </row>
    <row r="199" spans="1:17" s="275" customFormat="1" ht="10.15" x14ac:dyDescent="0.2">
      <c r="A199" s="282"/>
      <c r="B199" s="282"/>
      <c r="C199" s="282"/>
      <c r="D199" s="279" t="s">
        <v>1159</v>
      </c>
      <c r="E199" s="276"/>
      <c r="F199" s="386">
        <v>2</v>
      </c>
      <c r="G199" s="386">
        <v>1</v>
      </c>
      <c r="H199" s="386"/>
      <c r="I199" s="386">
        <v>0.45</v>
      </c>
      <c r="J199" s="386">
        <f t="shared" si="15"/>
        <v>0.9</v>
      </c>
      <c r="K199" s="200"/>
      <c r="L199" s="73"/>
      <c r="M199" s="203"/>
      <c r="N199" s="277"/>
      <c r="O199" s="277"/>
      <c r="P199" s="277"/>
      <c r="Q199" s="277"/>
    </row>
    <row r="200" spans="1:17" s="275" customFormat="1" ht="10.15" x14ac:dyDescent="0.2">
      <c r="A200" s="282"/>
      <c r="B200" s="282"/>
      <c r="C200" s="282"/>
      <c r="D200" s="279" t="s">
        <v>1160</v>
      </c>
      <c r="E200" s="276"/>
      <c r="F200" s="386">
        <v>4</v>
      </c>
      <c r="G200" s="386">
        <v>1.2</v>
      </c>
      <c r="H200" s="386"/>
      <c r="I200" s="386">
        <v>0.15</v>
      </c>
      <c r="J200" s="386">
        <f t="shared" si="15"/>
        <v>0.72</v>
      </c>
      <c r="K200" s="200"/>
      <c r="L200" s="73"/>
      <c r="M200" s="203"/>
      <c r="N200" s="277"/>
      <c r="O200" s="277"/>
      <c r="P200" s="277"/>
      <c r="Q200" s="277"/>
    </row>
    <row r="201" spans="1:17" s="275" customFormat="1" ht="10.15" x14ac:dyDescent="0.2">
      <c r="A201" s="282"/>
      <c r="B201" s="282"/>
      <c r="C201" s="282"/>
      <c r="D201" s="279" t="s">
        <v>1161</v>
      </c>
      <c r="E201" s="276"/>
      <c r="F201" s="386">
        <v>4</v>
      </c>
      <c r="G201" s="386">
        <v>1.2</v>
      </c>
      <c r="H201" s="386"/>
      <c r="I201" s="386">
        <v>0.15</v>
      </c>
      <c r="J201" s="386">
        <f t="shared" si="15"/>
        <v>0.72</v>
      </c>
      <c r="K201" s="200"/>
      <c r="L201" s="73"/>
      <c r="M201" s="203"/>
      <c r="N201" s="277"/>
      <c r="O201" s="277"/>
      <c r="P201" s="277"/>
      <c r="Q201" s="277"/>
    </row>
    <row r="202" spans="1:17" s="275" customFormat="1" ht="10.15" x14ac:dyDescent="0.2">
      <c r="A202" s="282"/>
      <c r="B202" s="282"/>
      <c r="C202" s="282"/>
      <c r="D202" s="279" t="s">
        <v>1162</v>
      </c>
      <c r="E202" s="276"/>
      <c r="F202" s="386">
        <v>4</v>
      </c>
      <c r="G202" s="386">
        <v>1.2</v>
      </c>
      <c r="H202" s="386"/>
      <c r="I202" s="386">
        <v>0.15</v>
      </c>
      <c r="J202" s="386">
        <f t="shared" si="15"/>
        <v>0.72</v>
      </c>
      <c r="K202" s="200"/>
      <c r="L202" s="73"/>
      <c r="M202" s="203"/>
      <c r="N202" s="277"/>
      <c r="O202" s="277"/>
      <c r="P202" s="277"/>
      <c r="Q202" s="277"/>
    </row>
    <row r="203" spans="1:17" s="275" customFormat="1" ht="10.15" x14ac:dyDescent="0.2">
      <c r="A203" s="282"/>
      <c r="B203" s="282"/>
      <c r="C203" s="282"/>
      <c r="D203" s="279" t="s">
        <v>1163</v>
      </c>
      <c r="E203" s="276"/>
      <c r="F203" s="386">
        <v>4</v>
      </c>
      <c r="G203" s="386">
        <v>1.2</v>
      </c>
      <c r="H203" s="386"/>
      <c r="I203" s="386">
        <v>0.15</v>
      </c>
      <c r="J203" s="386">
        <f t="shared" si="15"/>
        <v>0.72</v>
      </c>
      <c r="K203" s="200"/>
      <c r="L203" s="73"/>
      <c r="M203" s="203"/>
      <c r="N203" s="277"/>
      <c r="O203" s="277"/>
      <c r="P203" s="277"/>
      <c r="Q203" s="277"/>
    </row>
    <row r="204" spans="1:17" s="275" customFormat="1" ht="10.15" x14ac:dyDescent="0.2">
      <c r="A204" s="282"/>
      <c r="B204" s="282"/>
      <c r="C204" s="282"/>
      <c r="D204" s="279" t="s">
        <v>1164</v>
      </c>
      <c r="E204" s="276"/>
      <c r="F204" s="386">
        <v>4</v>
      </c>
      <c r="G204" s="386">
        <v>1.2</v>
      </c>
      <c r="H204" s="386"/>
      <c r="I204" s="386">
        <v>0.15</v>
      </c>
      <c r="J204" s="386">
        <f t="shared" si="15"/>
        <v>0.72</v>
      </c>
      <c r="K204" s="200"/>
      <c r="L204" s="73"/>
      <c r="M204" s="203"/>
      <c r="N204" s="277"/>
      <c r="O204" s="277"/>
      <c r="P204" s="277"/>
      <c r="Q204" s="277"/>
    </row>
    <row r="205" spans="1:17" s="275" customFormat="1" ht="10.15" x14ac:dyDescent="0.2">
      <c r="A205" s="282"/>
      <c r="B205" s="282"/>
      <c r="C205" s="282"/>
      <c r="D205" s="279" t="s">
        <v>1165</v>
      </c>
      <c r="E205" s="276"/>
      <c r="F205" s="386">
        <v>4</v>
      </c>
      <c r="G205" s="386">
        <v>1.2</v>
      </c>
      <c r="H205" s="386"/>
      <c r="I205" s="386">
        <v>0.15</v>
      </c>
      <c r="J205" s="386">
        <f t="shared" si="15"/>
        <v>0.72</v>
      </c>
      <c r="K205" s="200"/>
      <c r="L205" s="73"/>
      <c r="M205" s="203"/>
      <c r="N205" s="277"/>
      <c r="O205" s="277"/>
      <c r="P205" s="277"/>
      <c r="Q205" s="277"/>
    </row>
    <row r="206" spans="1:17" s="275" customFormat="1" ht="10.15" x14ac:dyDescent="0.2">
      <c r="A206" s="282"/>
      <c r="B206" s="282"/>
      <c r="C206" s="282"/>
      <c r="D206" s="284" t="str">
        <f>"Total item "&amp;A192</f>
        <v>Total item 3.3</v>
      </c>
      <c r="E206" s="276"/>
      <c r="F206" s="386"/>
      <c r="G206" s="386"/>
      <c r="H206" s="386"/>
      <c r="I206" s="386"/>
      <c r="J206" s="383">
        <f>SUM(J194:J205)</f>
        <v>10.890000000000002</v>
      </c>
      <c r="K206" s="200"/>
      <c r="L206" s="73"/>
      <c r="M206" s="203"/>
      <c r="N206" s="277"/>
      <c r="O206" s="277"/>
      <c r="P206" s="277"/>
      <c r="Q206" s="277"/>
    </row>
    <row r="207" spans="1:17" s="275" customFormat="1" ht="10.15" x14ac:dyDescent="0.2">
      <c r="A207" s="282"/>
      <c r="B207" s="282"/>
      <c r="C207" s="282"/>
      <c r="D207" s="126"/>
      <c r="E207" s="119"/>
      <c r="F207" s="384"/>
      <c r="G207" s="384"/>
      <c r="H207" s="384"/>
      <c r="I207" s="384"/>
      <c r="J207" s="384"/>
      <c r="K207" s="200"/>
      <c r="L207" s="73"/>
      <c r="M207" s="203"/>
      <c r="N207" s="277"/>
      <c r="O207" s="277"/>
      <c r="P207" s="277"/>
      <c r="Q207" s="277"/>
    </row>
    <row r="208" spans="1:17" s="258" customFormat="1" x14ac:dyDescent="0.2">
      <c r="A208" s="280" t="s">
        <v>716</v>
      </c>
      <c r="B208" s="280" t="s">
        <v>166</v>
      </c>
      <c r="C208" s="280" t="s">
        <v>855</v>
      </c>
      <c r="D208" s="261" t="s">
        <v>854</v>
      </c>
      <c r="E208" s="281" t="s">
        <v>14</v>
      </c>
      <c r="F208" s="385"/>
      <c r="G208" s="385"/>
      <c r="H208" s="383"/>
      <c r="I208" s="383"/>
      <c r="J208" s="383"/>
      <c r="K208" s="410">
        <f>J211</f>
        <v>4.9000000000000004</v>
      </c>
      <c r="L208" s="411">
        <v>528.54999999999995</v>
      </c>
      <c r="M208" s="412">
        <f>ROUND(L208*(1+$T$7),2)</f>
        <v>640.29</v>
      </c>
      <c r="N208" s="283">
        <f>TRUNC(K208*M208,2)</f>
        <v>3137.42</v>
      </c>
      <c r="O208" s="283">
        <v>516.89</v>
      </c>
      <c r="P208" s="283">
        <f>ROUND(O208*(1+$S$7),2)</f>
        <v>657.69</v>
      </c>
      <c r="Q208" s="283">
        <f>TRUNC(K208*P208,2)</f>
        <v>3222.68</v>
      </c>
    </row>
    <row r="209" spans="1:17" s="275" customFormat="1" x14ac:dyDescent="0.2">
      <c r="A209" s="282"/>
      <c r="B209" s="282"/>
      <c r="C209" s="282"/>
      <c r="D209" s="284" t="s">
        <v>1167</v>
      </c>
      <c r="E209" s="276"/>
      <c r="F209" s="386"/>
      <c r="G209" s="386"/>
      <c r="H209" s="386"/>
      <c r="I209" s="386"/>
      <c r="J209" s="386"/>
      <c r="K209" s="200"/>
      <c r="L209" s="73"/>
      <c r="M209" s="203"/>
      <c r="N209" s="277"/>
      <c r="O209" s="277"/>
      <c r="P209" s="277"/>
      <c r="Q209" s="277"/>
    </row>
    <row r="210" spans="1:17" s="275" customFormat="1" ht="10.15" x14ac:dyDescent="0.2">
      <c r="A210" s="282"/>
      <c r="B210" s="282"/>
      <c r="C210" s="282"/>
      <c r="D210" s="279"/>
      <c r="E210" s="276"/>
      <c r="F210" s="386">
        <f>J234</f>
        <v>4.9000000000000004</v>
      </c>
      <c r="G210" s="386"/>
      <c r="H210" s="386"/>
      <c r="I210" s="386"/>
      <c r="J210" s="386">
        <f t="shared" ref="J210" si="16">ROUND(PRODUCT(F210:I210),2)</f>
        <v>4.9000000000000004</v>
      </c>
      <c r="K210" s="200"/>
      <c r="L210" s="73"/>
      <c r="M210" s="203"/>
      <c r="N210" s="277"/>
      <c r="O210" s="277"/>
      <c r="P210" s="277"/>
      <c r="Q210" s="277"/>
    </row>
    <row r="211" spans="1:17" s="275" customFormat="1" ht="10.15" x14ac:dyDescent="0.2">
      <c r="A211" s="282"/>
      <c r="B211" s="282"/>
      <c r="C211" s="282"/>
      <c r="D211" s="284" t="str">
        <f>"Total item "&amp;A208</f>
        <v>Total item 3.4</v>
      </c>
      <c r="E211" s="276"/>
      <c r="F211" s="386"/>
      <c r="G211" s="386"/>
      <c r="H211" s="386"/>
      <c r="I211" s="386"/>
      <c r="J211" s="383">
        <f>SUM(J210:J210)</f>
        <v>4.9000000000000004</v>
      </c>
      <c r="K211" s="200"/>
      <c r="L211" s="73"/>
      <c r="M211" s="203"/>
      <c r="N211" s="277"/>
      <c r="O211" s="277"/>
      <c r="P211" s="277"/>
      <c r="Q211" s="277"/>
    </row>
    <row r="212" spans="1:17" s="275" customFormat="1" ht="10.15" x14ac:dyDescent="0.2">
      <c r="A212" s="282"/>
      <c r="B212" s="282"/>
      <c r="C212" s="282"/>
      <c r="D212" s="284"/>
      <c r="E212" s="276"/>
      <c r="F212" s="386"/>
      <c r="G212" s="386"/>
      <c r="H212" s="386"/>
      <c r="I212" s="386"/>
      <c r="J212" s="386"/>
      <c r="K212" s="200"/>
      <c r="L212" s="73"/>
      <c r="M212" s="203"/>
      <c r="N212" s="277"/>
      <c r="O212" s="277"/>
      <c r="P212" s="277"/>
      <c r="Q212" s="277"/>
    </row>
    <row r="213" spans="1:17" s="258" customFormat="1" ht="22.5" x14ac:dyDescent="0.2">
      <c r="A213" s="280" t="s">
        <v>717</v>
      </c>
      <c r="B213" s="280" t="s">
        <v>166</v>
      </c>
      <c r="C213" s="280">
        <v>94972</v>
      </c>
      <c r="D213" s="261" t="s">
        <v>852</v>
      </c>
      <c r="E213" s="281" t="s">
        <v>14</v>
      </c>
      <c r="F213" s="385"/>
      <c r="G213" s="385"/>
      <c r="H213" s="383"/>
      <c r="I213" s="383"/>
      <c r="J213" s="383"/>
      <c r="K213" s="410">
        <f>J234</f>
        <v>4.9000000000000004</v>
      </c>
      <c r="L213" s="411">
        <v>312.64999999999998</v>
      </c>
      <c r="M213" s="412">
        <f>ROUND(L213*(1+$T$7),2)</f>
        <v>378.74</v>
      </c>
      <c r="N213" s="283">
        <f>TRUNC(K213*M213,2)</f>
        <v>1855.82</v>
      </c>
      <c r="O213" s="283">
        <v>305.87</v>
      </c>
      <c r="P213" s="283">
        <f>ROUND(O213*(1+$S$7),2)</f>
        <v>389.19</v>
      </c>
      <c r="Q213" s="283">
        <f>TRUNC(K213*P213,2)</f>
        <v>1907.03</v>
      </c>
    </row>
    <row r="214" spans="1:17" s="275" customFormat="1" ht="10.15" x14ac:dyDescent="0.2">
      <c r="A214" s="282"/>
      <c r="B214" s="282"/>
      <c r="C214" s="282"/>
      <c r="D214" s="284" t="s">
        <v>1153</v>
      </c>
      <c r="E214" s="276"/>
      <c r="F214" s="386"/>
      <c r="G214" s="386"/>
      <c r="H214" s="384"/>
      <c r="I214" s="386"/>
      <c r="J214" s="386"/>
      <c r="K214" s="200"/>
      <c r="L214" s="73"/>
      <c r="M214" s="203"/>
      <c r="N214" s="277"/>
      <c r="O214" s="277"/>
      <c r="P214" s="277"/>
      <c r="Q214" s="277"/>
    </row>
    <row r="215" spans="1:17" s="275" customFormat="1" ht="10.15" x14ac:dyDescent="0.2">
      <c r="A215" s="282"/>
      <c r="B215" s="282"/>
      <c r="C215" s="282"/>
      <c r="D215" s="279" t="s">
        <v>1154</v>
      </c>
      <c r="E215" s="276"/>
      <c r="F215" s="386"/>
      <c r="G215" s="386">
        <v>0.99999999999999989</v>
      </c>
      <c r="H215" s="386">
        <v>0.5</v>
      </c>
      <c r="I215" s="386">
        <v>0.45</v>
      </c>
      <c r="J215" s="386">
        <f t="shared" ref="J215:J233" si="17">ROUND(PRODUCT(F215:I215),2)</f>
        <v>0.23</v>
      </c>
      <c r="K215" s="200"/>
      <c r="L215" s="73"/>
      <c r="M215" s="203"/>
      <c r="N215" s="277"/>
      <c r="O215" s="277"/>
      <c r="P215" s="277"/>
      <c r="Q215" s="277"/>
    </row>
    <row r="216" spans="1:17" s="275" customFormat="1" ht="10.15" x14ac:dyDescent="0.2">
      <c r="A216" s="282"/>
      <c r="B216" s="282"/>
      <c r="C216" s="282"/>
      <c r="D216" s="279" t="s">
        <v>1155</v>
      </c>
      <c r="E216" s="276"/>
      <c r="F216" s="386"/>
      <c r="G216" s="386">
        <v>1.5999999999999999</v>
      </c>
      <c r="H216" s="386">
        <v>0.5</v>
      </c>
      <c r="I216" s="386">
        <v>0.45</v>
      </c>
      <c r="J216" s="386">
        <f t="shared" si="17"/>
        <v>0.36</v>
      </c>
      <c r="K216" s="200"/>
      <c r="L216" s="73"/>
      <c r="M216" s="203"/>
      <c r="N216" s="277"/>
      <c r="O216" s="277"/>
      <c r="P216" s="277"/>
      <c r="Q216" s="277"/>
    </row>
    <row r="217" spans="1:17" s="275" customFormat="1" ht="10.15" x14ac:dyDescent="0.2">
      <c r="A217" s="282"/>
      <c r="B217" s="282"/>
      <c r="C217" s="282"/>
      <c r="D217" s="279" t="s">
        <v>1156</v>
      </c>
      <c r="E217" s="276"/>
      <c r="F217" s="386"/>
      <c r="G217" s="386">
        <v>0.30000000000000004</v>
      </c>
      <c r="H217" s="386">
        <v>0.5</v>
      </c>
      <c r="I217" s="386">
        <v>0.45</v>
      </c>
      <c r="J217" s="386">
        <f t="shared" si="17"/>
        <v>7.0000000000000007E-2</v>
      </c>
      <c r="K217" s="200"/>
      <c r="L217" s="73"/>
      <c r="M217" s="203"/>
      <c r="N217" s="277"/>
      <c r="O217" s="277"/>
      <c r="P217" s="277"/>
      <c r="Q217" s="277"/>
    </row>
    <row r="218" spans="1:17" s="275" customFormat="1" ht="10.15" x14ac:dyDescent="0.2">
      <c r="A218" s="282"/>
      <c r="B218" s="282"/>
      <c r="C218" s="282"/>
      <c r="D218" s="279" t="s">
        <v>1157</v>
      </c>
      <c r="E218" s="276"/>
      <c r="F218" s="386"/>
      <c r="G218" s="386">
        <v>1.1000000000000001</v>
      </c>
      <c r="H218" s="386">
        <v>0.5</v>
      </c>
      <c r="I218" s="386">
        <v>0.45</v>
      </c>
      <c r="J218" s="386">
        <f t="shared" si="17"/>
        <v>0.25</v>
      </c>
      <c r="K218" s="200"/>
      <c r="L218" s="73"/>
      <c r="M218" s="203"/>
      <c r="N218" s="277"/>
      <c r="O218" s="277"/>
      <c r="P218" s="277"/>
      <c r="Q218" s="277"/>
    </row>
    <row r="219" spans="1:17" s="275" customFormat="1" ht="10.15" x14ac:dyDescent="0.2">
      <c r="A219" s="282"/>
      <c r="B219" s="282"/>
      <c r="C219" s="282"/>
      <c r="D219" s="279" t="s">
        <v>1158</v>
      </c>
      <c r="E219" s="276"/>
      <c r="F219" s="386"/>
      <c r="G219" s="386">
        <v>2.2999999999999998</v>
      </c>
      <c r="H219" s="386">
        <v>0.5</v>
      </c>
      <c r="I219" s="386">
        <v>0.45</v>
      </c>
      <c r="J219" s="386">
        <f t="shared" si="17"/>
        <v>0.52</v>
      </c>
      <c r="K219" s="200"/>
      <c r="L219" s="73"/>
      <c r="M219" s="203"/>
      <c r="N219" s="277"/>
      <c r="O219" s="277"/>
      <c r="P219" s="277"/>
      <c r="Q219" s="277"/>
    </row>
    <row r="220" spans="1:17" s="275" customFormat="1" ht="10.15" x14ac:dyDescent="0.2">
      <c r="A220" s="282"/>
      <c r="B220" s="282"/>
      <c r="C220" s="282"/>
      <c r="D220" s="279" t="s">
        <v>1159</v>
      </c>
      <c r="E220" s="276"/>
      <c r="F220" s="386"/>
      <c r="G220" s="386">
        <v>1</v>
      </c>
      <c r="H220" s="386">
        <v>0.5</v>
      </c>
      <c r="I220" s="386">
        <v>0.45</v>
      </c>
      <c r="J220" s="386">
        <f t="shared" si="17"/>
        <v>0.23</v>
      </c>
      <c r="K220" s="200"/>
      <c r="L220" s="73"/>
      <c r="M220" s="203"/>
      <c r="N220" s="277"/>
      <c r="O220" s="277"/>
      <c r="P220" s="277"/>
      <c r="Q220" s="277"/>
    </row>
    <row r="221" spans="1:17" s="275" customFormat="1" ht="10.15" x14ac:dyDescent="0.2">
      <c r="A221" s="282"/>
      <c r="B221" s="282"/>
      <c r="C221" s="282"/>
      <c r="D221" s="279" t="s">
        <v>1160</v>
      </c>
      <c r="E221" s="276"/>
      <c r="F221" s="386"/>
      <c r="G221" s="386">
        <v>1.2</v>
      </c>
      <c r="H221" s="386">
        <v>1.2</v>
      </c>
      <c r="I221" s="386">
        <v>0.2</v>
      </c>
      <c r="J221" s="386">
        <f t="shared" si="17"/>
        <v>0.28999999999999998</v>
      </c>
      <c r="K221" s="200"/>
      <c r="L221" s="73"/>
      <c r="M221" s="203"/>
      <c r="N221" s="277"/>
      <c r="O221" s="277"/>
      <c r="P221" s="277"/>
      <c r="Q221" s="277"/>
    </row>
    <row r="222" spans="1:17" s="275" customFormat="1" ht="10.15" x14ac:dyDescent="0.2">
      <c r="A222" s="282"/>
      <c r="B222" s="282"/>
      <c r="C222" s="282"/>
      <c r="D222" s="279" t="s">
        <v>1161</v>
      </c>
      <c r="E222" s="276"/>
      <c r="F222" s="386"/>
      <c r="G222" s="386">
        <v>1.2</v>
      </c>
      <c r="H222" s="386">
        <v>1.2</v>
      </c>
      <c r="I222" s="386">
        <v>0.2</v>
      </c>
      <c r="J222" s="386">
        <f t="shared" si="17"/>
        <v>0.28999999999999998</v>
      </c>
      <c r="K222" s="200"/>
      <c r="L222" s="73"/>
      <c r="M222" s="203"/>
      <c r="N222" s="277"/>
      <c r="O222" s="277"/>
      <c r="P222" s="277"/>
      <c r="Q222" s="277"/>
    </row>
    <row r="223" spans="1:17" s="275" customFormat="1" ht="10.15" x14ac:dyDescent="0.2">
      <c r="A223" s="282"/>
      <c r="B223" s="282"/>
      <c r="C223" s="282"/>
      <c r="D223" s="279" t="s">
        <v>1162</v>
      </c>
      <c r="E223" s="276"/>
      <c r="F223" s="386"/>
      <c r="G223" s="386">
        <v>1.2</v>
      </c>
      <c r="H223" s="386">
        <v>1.2</v>
      </c>
      <c r="I223" s="386">
        <v>0.2</v>
      </c>
      <c r="J223" s="386">
        <f t="shared" si="17"/>
        <v>0.28999999999999998</v>
      </c>
      <c r="K223" s="200"/>
      <c r="L223" s="73"/>
      <c r="M223" s="203"/>
      <c r="N223" s="277"/>
      <c r="O223" s="277"/>
      <c r="P223" s="277"/>
      <c r="Q223" s="277"/>
    </row>
    <row r="224" spans="1:17" s="275" customFormat="1" ht="10.15" x14ac:dyDescent="0.2">
      <c r="A224" s="282"/>
      <c r="B224" s="282"/>
      <c r="C224" s="282"/>
      <c r="D224" s="279" t="s">
        <v>1163</v>
      </c>
      <c r="E224" s="276"/>
      <c r="F224" s="386"/>
      <c r="G224" s="386">
        <v>1.2</v>
      </c>
      <c r="H224" s="386">
        <v>1.2</v>
      </c>
      <c r="I224" s="386">
        <v>0.2</v>
      </c>
      <c r="J224" s="386">
        <f t="shared" si="17"/>
        <v>0.28999999999999998</v>
      </c>
      <c r="K224" s="200"/>
      <c r="L224" s="73"/>
      <c r="M224" s="203"/>
      <c r="N224" s="277"/>
      <c r="O224" s="277"/>
      <c r="P224" s="277"/>
      <c r="Q224" s="277"/>
    </row>
    <row r="225" spans="1:17" s="275" customFormat="1" ht="10.15" x14ac:dyDescent="0.2">
      <c r="A225" s="282"/>
      <c r="B225" s="282"/>
      <c r="C225" s="282"/>
      <c r="D225" s="279" t="s">
        <v>1164</v>
      </c>
      <c r="E225" s="276"/>
      <c r="F225" s="386"/>
      <c r="G225" s="386">
        <v>1.2</v>
      </c>
      <c r="H225" s="386">
        <v>1.2</v>
      </c>
      <c r="I225" s="386">
        <v>0.2</v>
      </c>
      <c r="J225" s="386">
        <f t="shared" si="17"/>
        <v>0.28999999999999998</v>
      </c>
      <c r="K225" s="200"/>
      <c r="L225" s="73"/>
      <c r="M225" s="203"/>
      <c r="N225" s="277"/>
      <c r="O225" s="277"/>
      <c r="P225" s="277"/>
      <c r="Q225" s="277"/>
    </row>
    <row r="226" spans="1:17" s="275" customFormat="1" ht="10.15" x14ac:dyDescent="0.2">
      <c r="A226" s="282"/>
      <c r="B226" s="282"/>
      <c r="C226" s="282"/>
      <c r="D226" s="279" t="s">
        <v>1165</v>
      </c>
      <c r="E226" s="276"/>
      <c r="F226" s="386"/>
      <c r="G226" s="386">
        <v>1.2</v>
      </c>
      <c r="H226" s="386">
        <v>1.2</v>
      </c>
      <c r="I226" s="386">
        <v>0.2</v>
      </c>
      <c r="J226" s="386">
        <f t="shared" si="17"/>
        <v>0.28999999999999998</v>
      </c>
      <c r="K226" s="200"/>
      <c r="L226" s="73"/>
      <c r="M226" s="203"/>
      <c r="N226" s="277"/>
      <c r="O226" s="277"/>
      <c r="P226" s="277"/>
      <c r="Q226" s="277"/>
    </row>
    <row r="227" spans="1:17" s="275" customFormat="1" ht="10.15" x14ac:dyDescent="0.2">
      <c r="A227" s="282"/>
      <c r="B227" s="282"/>
      <c r="C227" s="282"/>
      <c r="D227" s="284" t="s">
        <v>453</v>
      </c>
      <c r="E227" s="276"/>
      <c r="F227" s="386"/>
      <c r="G227" s="386"/>
      <c r="H227" s="386"/>
      <c r="I227" s="386"/>
      <c r="J227" s="386"/>
      <c r="K227" s="200"/>
      <c r="L227" s="73"/>
      <c r="M227" s="203"/>
      <c r="N227" s="277"/>
      <c r="O227" s="277"/>
      <c r="P227" s="277"/>
      <c r="Q227" s="277"/>
    </row>
    <row r="228" spans="1:17" s="275" customFormat="1" ht="10.15" x14ac:dyDescent="0.2">
      <c r="A228" s="282"/>
      <c r="B228" s="282"/>
      <c r="C228" s="282"/>
      <c r="D228" s="279" t="s">
        <v>454</v>
      </c>
      <c r="E228" s="276"/>
      <c r="F228" s="386">
        <v>2</v>
      </c>
      <c r="G228" s="386">
        <v>1.2</v>
      </c>
      <c r="H228" s="386">
        <v>0.7</v>
      </c>
      <c r="I228" s="386">
        <v>0.2</v>
      </c>
      <c r="J228" s="386">
        <f t="shared" si="17"/>
        <v>0.34</v>
      </c>
      <c r="K228" s="200"/>
      <c r="L228" s="73"/>
      <c r="M228" s="203"/>
      <c r="N228" s="277"/>
      <c r="O228" s="277"/>
      <c r="P228" s="277"/>
      <c r="Q228" s="277"/>
    </row>
    <row r="229" spans="1:17" s="275" customFormat="1" x14ac:dyDescent="0.2">
      <c r="A229" s="282"/>
      <c r="B229" s="282"/>
      <c r="C229" s="282"/>
      <c r="D229" s="279" t="s">
        <v>455</v>
      </c>
      <c r="E229" s="276"/>
      <c r="F229" s="386">
        <v>4</v>
      </c>
      <c r="G229" s="386">
        <v>0.3</v>
      </c>
      <c r="H229" s="386">
        <v>0.2</v>
      </c>
      <c r="I229" s="386">
        <v>0.5</v>
      </c>
      <c r="J229" s="386">
        <f t="shared" si="17"/>
        <v>0.12</v>
      </c>
      <c r="K229" s="200"/>
      <c r="L229" s="73"/>
      <c r="M229" s="203"/>
      <c r="N229" s="277"/>
      <c r="O229" s="277"/>
      <c r="P229" s="277"/>
      <c r="Q229" s="277"/>
    </row>
    <row r="230" spans="1:17" s="275" customFormat="1" ht="10.15" x14ac:dyDescent="0.2">
      <c r="A230" s="282"/>
      <c r="B230" s="282"/>
      <c r="C230" s="282"/>
      <c r="D230" s="279" t="s">
        <v>456</v>
      </c>
      <c r="E230" s="276"/>
      <c r="F230" s="386">
        <v>2</v>
      </c>
      <c r="G230" s="386">
        <v>0.8</v>
      </c>
      <c r="H230" s="386">
        <v>0.2</v>
      </c>
      <c r="I230" s="386">
        <v>0.2</v>
      </c>
      <c r="J230" s="386">
        <f t="shared" si="17"/>
        <v>0.06</v>
      </c>
      <c r="K230" s="200"/>
      <c r="L230" s="73"/>
      <c r="M230" s="203"/>
      <c r="N230" s="277"/>
      <c r="O230" s="277"/>
      <c r="P230" s="277"/>
      <c r="Q230" s="277"/>
    </row>
    <row r="231" spans="1:17" s="275" customFormat="1" ht="10.15" x14ac:dyDescent="0.2">
      <c r="A231" s="282"/>
      <c r="B231" s="282"/>
      <c r="C231" s="282"/>
      <c r="D231" s="279"/>
      <c r="E231" s="276"/>
      <c r="F231" s="386">
        <v>2</v>
      </c>
      <c r="G231" s="386">
        <v>5</v>
      </c>
      <c r="H231" s="386">
        <v>0.2</v>
      </c>
      <c r="I231" s="386">
        <v>0.2</v>
      </c>
      <c r="J231" s="386">
        <f t="shared" si="17"/>
        <v>0.4</v>
      </c>
      <c r="K231" s="200"/>
      <c r="L231" s="73"/>
      <c r="M231" s="203"/>
      <c r="N231" s="277"/>
      <c r="O231" s="277"/>
      <c r="P231" s="277"/>
      <c r="Q231" s="277"/>
    </row>
    <row r="232" spans="1:17" s="275" customFormat="1" ht="10.15" x14ac:dyDescent="0.2">
      <c r="A232" s="282"/>
      <c r="B232" s="282"/>
      <c r="C232" s="282"/>
      <c r="D232" s="284" t="s">
        <v>457</v>
      </c>
      <c r="E232" s="276"/>
      <c r="F232" s="386"/>
      <c r="G232" s="386">
        <v>1.8</v>
      </c>
      <c r="H232" s="386">
        <v>0.85</v>
      </c>
      <c r="I232" s="386">
        <v>0.2</v>
      </c>
      <c r="J232" s="386">
        <f t="shared" si="17"/>
        <v>0.31</v>
      </c>
      <c r="K232" s="200"/>
      <c r="L232" s="73"/>
      <c r="M232" s="203"/>
      <c r="N232" s="277"/>
      <c r="O232" s="277"/>
      <c r="P232" s="277"/>
      <c r="Q232" s="277"/>
    </row>
    <row r="233" spans="1:17" s="275" customFormat="1" x14ac:dyDescent="0.2">
      <c r="A233" s="282"/>
      <c r="B233" s="282"/>
      <c r="C233" s="282"/>
      <c r="D233" s="279" t="s">
        <v>455</v>
      </c>
      <c r="E233" s="276"/>
      <c r="F233" s="386"/>
      <c r="G233" s="386">
        <v>1.2</v>
      </c>
      <c r="H233" s="386">
        <v>0.25</v>
      </c>
      <c r="I233" s="386">
        <v>0.9</v>
      </c>
      <c r="J233" s="386">
        <f t="shared" si="17"/>
        <v>0.27</v>
      </c>
      <c r="K233" s="200"/>
      <c r="L233" s="73"/>
      <c r="M233" s="203"/>
      <c r="N233" s="277"/>
      <c r="O233" s="277"/>
      <c r="P233" s="277"/>
      <c r="Q233" s="277"/>
    </row>
    <row r="234" spans="1:17" s="275" customFormat="1" ht="10.15" x14ac:dyDescent="0.2">
      <c r="A234" s="282"/>
      <c r="B234" s="282"/>
      <c r="C234" s="282"/>
      <c r="D234" s="284" t="str">
        <f>"Total item "&amp;A213</f>
        <v>Total item 3.5</v>
      </c>
      <c r="E234" s="276"/>
      <c r="F234" s="386"/>
      <c r="G234" s="386"/>
      <c r="H234" s="386"/>
      <c r="I234" s="386"/>
      <c r="J234" s="383">
        <f>SUM(J215:J233)</f>
        <v>4.9000000000000004</v>
      </c>
      <c r="K234" s="200"/>
      <c r="L234" s="73"/>
      <c r="M234" s="203"/>
      <c r="N234" s="277"/>
      <c r="O234" s="277"/>
      <c r="P234" s="277"/>
      <c r="Q234" s="277"/>
    </row>
    <row r="235" spans="1:17" s="275" customFormat="1" ht="10.15" x14ac:dyDescent="0.2">
      <c r="A235" s="282"/>
      <c r="B235" s="282"/>
      <c r="C235" s="282"/>
      <c r="D235" s="284"/>
      <c r="E235" s="276"/>
      <c r="F235" s="386"/>
      <c r="G235" s="386"/>
      <c r="H235" s="386"/>
      <c r="I235" s="386"/>
      <c r="J235" s="386"/>
      <c r="K235" s="200"/>
      <c r="L235" s="73"/>
      <c r="M235" s="203"/>
      <c r="N235" s="277"/>
      <c r="O235" s="277"/>
      <c r="P235" s="277"/>
      <c r="Q235" s="277"/>
    </row>
    <row r="236" spans="1:17" s="258" customFormat="1" ht="22.5" x14ac:dyDescent="0.2">
      <c r="A236" s="280" t="s">
        <v>718</v>
      </c>
      <c r="B236" s="280" t="s">
        <v>166</v>
      </c>
      <c r="C236" s="280">
        <v>92873</v>
      </c>
      <c r="D236" s="261" t="s">
        <v>853</v>
      </c>
      <c r="E236" s="281" t="s">
        <v>14</v>
      </c>
      <c r="F236" s="385"/>
      <c r="G236" s="385"/>
      <c r="H236" s="383"/>
      <c r="I236" s="383"/>
      <c r="J236" s="383"/>
      <c r="K236" s="410">
        <f>J239</f>
        <v>4.9000000000000004</v>
      </c>
      <c r="L236" s="411">
        <v>162.63</v>
      </c>
      <c r="M236" s="412">
        <f>ROUND(L236*(1+$T$7),2)</f>
        <v>197.01</v>
      </c>
      <c r="N236" s="283">
        <f>TRUNC(K236*M236,2)</f>
        <v>965.34</v>
      </c>
      <c r="O236" s="283">
        <v>146.24</v>
      </c>
      <c r="P236" s="283">
        <f>ROUND(O236*(1+$S$7),2)</f>
        <v>186.08</v>
      </c>
      <c r="Q236" s="283">
        <f>TRUNC(K236*P236,2)</f>
        <v>911.79</v>
      </c>
    </row>
    <row r="237" spans="1:17" s="275" customFormat="1" x14ac:dyDescent="0.2">
      <c r="A237" s="282"/>
      <c r="B237" s="282"/>
      <c r="C237" s="282"/>
      <c r="D237" s="284" t="s">
        <v>1167</v>
      </c>
      <c r="E237" s="276"/>
      <c r="F237" s="386"/>
      <c r="G237" s="386"/>
      <c r="H237" s="386"/>
      <c r="I237" s="386"/>
      <c r="J237" s="386"/>
      <c r="K237" s="200"/>
      <c r="L237" s="73"/>
      <c r="M237" s="203"/>
      <c r="N237" s="277"/>
      <c r="O237" s="277"/>
      <c r="P237" s="277"/>
      <c r="Q237" s="277"/>
    </row>
    <row r="238" spans="1:17" s="275" customFormat="1" ht="10.15" x14ac:dyDescent="0.2">
      <c r="A238" s="282"/>
      <c r="B238" s="282"/>
      <c r="C238" s="282"/>
      <c r="D238" s="279"/>
      <c r="E238" s="276"/>
      <c r="F238" s="386">
        <f>J234</f>
        <v>4.9000000000000004</v>
      </c>
      <c r="G238" s="386"/>
      <c r="H238" s="386"/>
      <c r="I238" s="386"/>
      <c r="J238" s="386">
        <f t="shared" ref="J238" si="18">ROUND(PRODUCT(F238:I238),2)</f>
        <v>4.9000000000000004</v>
      </c>
      <c r="K238" s="200"/>
      <c r="L238" s="73"/>
      <c r="M238" s="203"/>
      <c r="N238" s="277"/>
      <c r="O238" s="277"/>
      <c r="P238" s="277"/>
      <c r="Q238" s="277"/>
    </row>
    <row r="239" spans="1:17" s="275" customFormat="1" ht="10.15" x14ac:dyDescent="0.2">
      <c r="A239" s="282"/>
      <c r="B239" s="282"/>
      <c r="C239" s="282"/>
      <c r="D239" s="284" t="str">
        <f>"Total item "&amp;A236</f>
        <v>Total item 3.6</v>
      </c>
      <c r="E239" s="276"/>
      <c r="F239" s="386"/>
      <c r="G239" s="386"/>
      <c r="H239" s="386"/>
      <c r="I239" s="386"/>
      <c r="J239" s="383">
        <f>SUM(J238:J238)</f>
        <v>4.9000000000000004</v>
      </c>
      <c r="K239" s="200"/>
      <c r="L239" s="73"/>
      <c r="M239" s="203"/>
      <c r="N239" s="277"/>
      <c r="O239" s="277"/>
      <c r="P239" s="277"/>
      <c r="Q239" s="277"/>
    </row>
    <row r="240" spans="1:17" s="275" customFormat="1" ht="10.15" x14ac:dyDescent="0.2">
      <c r="A240" s="282"/>
      <c r="B240" s="282"/>
      <c r="C240" s="256"/>
      <c r="D240" s="284"/>
      <c r="E240" s="276"/>
      <c r="F240" s="386"/>
      <c r="G240" s="386"/>
      <c r="H240" s="386"/>
      <c r="I240" s="386"/>
      <c r="J240" s="386"/>
      <c r="K240" s="200"/>
      <c r="L240" s="73"/>
      <c r="M240" s="203"/>
      <c r="N240" s="277"/>
      <c r="O240" s="277"/>
      <c r="P240" s="277"/>
      <c r="Q240" s="277"/>
    </row>
    <row r="241" spans="1:17" s="107" customFormat="1" ht="10.15" x14ac:dyDescent="0.2">
      <c r="A241" s="121" t="s">
        <v>20</v>
      </c>
      <c r="B241" s="121"/>
      <c r="C241" s="121"/>
      <c r="D241" s="122" t="s">
        <v>101</v>
      </c>
      <c r="E241" s="123"/>
      <c r="F241" s="389"/>
      <c r="G241" s="389"/>
      <c r="H241" s="389"/>
      <c r="I241" s="389"/>
      <c r="J241" s="389"/>
      <c r="K241" s="201"/>
      <c r="L241" s="207"/>
      <c r="M241" s="204"/>
      <c r="N241" s="124">
        <f>SUM(N242:N405)</f>
        <v>360691.18000000005</v>
      </c>
      <c r="O241" s="125"/>
      <c r="P241" s="125"/>
      <c r="Q241" s="124">
        <f>SUM(Q242:Q405)</f>
        <v>363627.97999999992</v>
      </c>
    </row>
    <row r="242" spans="1:17" s="275" customFormat="1" ht="10.15" x14ac:dyDescent="0.2">
      <c r="A242" s="282"/>
      <c r="B242" s="282"/>
      <c r="C242" s="282"/>
      <c r="D242" s="126"/>
      <c r="E242" s="119"/>
      <c r="F242" s="384"/>
      <c r="G242" s="384"/>
      <c r="H242" s="384"/>
      <c r="I242" s="384"/>
      <c r="J242" s="384"/>
      <c r="K242" s="200"/>
      <c r="L242" s="73"/>
      <c r="M242" s="203"/>
      <c r="N242" s="277"/>
      <c r="O242" s="277"/>
      <c r="P242" s="277"/>
      <c r="Q242" s="277"/>
    </row>
    <row r="243" spans="1:17" s="258" customFormat="1" ht="56.25" x14ac:dyDescent="0.2">
      <c r="A243" s="280" t="s">
        <v>21</v>
      </c>
      <c r="B243" s="280" t="s">
        <v>166</v>
      </c>
      <c r="C243" s="280" t="s">
        <v>1129</v>
      </c>
      <c r="D243" s="261" t="s">
        <v>1060</v>
      </c>
      <c r="E243" s="281" t="s">
        <v>1108</v>
      </c>
      <c r="F243" s="385"/>
      <c r="G243" s="385"/>
      <c r="H243" s="383"/>
      <c r="I243" s="383"/>
      <c r="J243" s="383"/>
      <c r="K243" s="410">
        <f>J250</f>
        <v>257.79000000000002</v>
      </c>
      <c r="L243" s="411">
        <v>33.380000000000003</v>
      </c>
      <c r="M243" s="412">
        <f>ROUND(L243*(1+$T$7),2)</f>
        <v>40.44</v>
      </c>
      <c r="N243" s="283">
        <f>TRUNC(K243*M243,2)</f>
        <v>10425.02</v>
      </c>
      <c r="O243" s="283">
        <v>31.34</v>
      </c>
      <c r="P243" s="283">
        <f>ROUND(O243*(1+$S$7),2)</f>
        <v>39.880000000000003</v>
      </c>
      <c r="Q243" s="283">
        <f>TRUNC(K243*P243,2)</f>
        <v>10280.66</v>
      </c>
    </row>
    <row r="244" spans="1:17" s="275" customFormat="1" x14ac:dyDescent="0.2">
      <c r="A244" s="282"/>
      <c r="B244" s="282"/>
      <c r="C244" s="282"/>
      <c r="D244" s="284" t="s">
        <v>1038</v>
      </c>
      <c r="E244" s="276"/>
      <c r="F244" s="386"/>
      <c r="G244" s="386"/>
      <c r="H244" s="386"/>
      <c r="I244" s="386"/>
      <c r="J244" s="386"/>
      <c r="K244" s="200"/>
      <c r="L244" s="73"/>
      <c r="M244" s="203"/>
      <c r="N244" s="277"/>
      <c r="O244" s="277"/>
      <c r="P244" s="277"/>
      <c r="Q244" s="277"/>
    </row>
    <row r="245" spans="1:17" s="275" customFormat="1" ht="10.15" x14ac:dyDescent="0.2">
      <c r="A245" s="282"/>
      <c r="B245" s="282"/>
      <c r="C245" s="282"/>
      <c r="D245" s="279" t="s">
        <v>1130</v>
      </c>
      <c r="E245" s="276"/>
      <c r="F245" s="386">
        <v>86.95</v>
      </c>
      <c r="G245" s="386"/>
      <c r="H245" s="386"/>
      <c r="I245" s="386"/>
      <c r="J245" s="386">
        <f t="shared" ref="J245:J249" si="19">ROUND(PRODUCT(F245:I245),2)</f>
        <v>86.95</v>
      </c>
      <c r="K245" s="200"/>
      <c r="L245" s="73"/>
      <c r="M245" s="203"/>
      <c r="N245" s="277"/>
      <c r="O245" s="277"/>
      <c r="P245" s="277"/>
      <c r="Q245" s="277"/>
    </row>
    <row r="246" spans="1:17" s="275" customFormat="1" ht="10.15" x14ac:dyDescent="0.2">
      <c r="A246" s="282"/>
      <c r="B246" s="282"/>
      <c r="C246" s="282"/>
      <c r="D246" s="279" t="s">
        <v>1131</v>
      </c>
      <c r="E246" s="276"/>
      <c r="F246" s="386">
        <v>127.65</v>
      </c>
      <c r="G246" s="386"/>
      <c r="H246" s="386"/>
      <c r="I246" s="386"/>
      <c r="J246" s="386">
        <f t="shared" si="19"/>
        <v>127.65</v>
      </c>
      <c r="K246" s="200"/>
      <c r="L246" s="73"/>
      <c r="M246" s="203"/>
      <c r="N246" s="277"/>
      <c r="O246" s="277"/>
      <c r="P246" s="277"/>
      <c r="Q246" s="277"/>
    </row>
    <row r="247" spans="1:17" s="275" customFormat="1" ht="10.15" x14ac:dyDescent="0.2">
      <c r="A247" s="282"/>
      <c r="B247" s="282"/>
      <c r="C247" s="282"/>
      <c r="D247" s="279" t="s">
        <v>1132</v>
      </c>
      <c r="E247" s="276"/>
      <c r="F247" s="386">
        <v>181.5</v>
      </c>
      <c r="G247" s="386"/>
      <c r="H247" s="386"/>
      <c r="I247" s="386"/>
      <c r="J247" s="386">
        <f t="shared" si="19"/>
        <v>181.5</v>
      </c>
      <c r="K247" s="200"/>
      <c r="L247" s="73"/>
      <c r="M247" s="203"/>
      <c r="N247" s="277"/>
      <c r="O247" s="277"/>
      <c r="P247" s="277"/>
      <c r="Q247" s="277"/>
    </row>
    <row r="248" spans="1:17" s="275" customFormat="1" ht="10.15" x14ac:dyDescent="0.2">
      <c r="A248" s="282"/>
      <c r="B248" s="282"/>
      <c r="C248" s="282"/>
      <c r="D248" s="279" t="s">
        <v>1133</v>
      </c>
      <c r="E248" s="276"/>
      <c r="F248" s="386">
        <v>64.12</v>
      </c>
      <c r="G248" s="386"/>
      <c r="H248" s="386"/>
      <c r="I248" s="386"/>
      <c r="J248" s="386">
        <f t="shared" si="19"/>
        <v>64.12</v>
      </c>
      <c r="K248" s="200"/>
      <c r="L248" s="73"/>
      <c r="M248" s="203"/>
      <c r="N248" s="277"/>
      <c r="O248" s="277"/>
      <c r="P248" s="277"/>
      <c r="Q248" s="277"/>
    </row>
    <row r="249" spans="1:17" s="275" customFormat="1" ht="10.15" x14ac:dyDescent="0.2">
      <c r="A249" s="282"/>
      <c r="B249" s="282"/>
      <c r="C249" s="282"/>
      <c r="D249" s="279" t="s">
        <v>1168</v>
      </c>
      <c r="E249" s="276"/>
      <c r="F249" s="386">
        <f>-202.43</f>
        <v>-202.43</v>
      </c>
      <c r="G249" s="386"/>
      <c r="H249" s="386"/>
      <c r="I249" s="386"/>
      <c r="J249" s="386">
        <f t="shared" si="19"/>
        <v>-202.43</v>
      </c>
      <c r="K249" s="200"/>
      <c r="L249" s="73"/>
      <c r="M249" s="203"/>
      <c r="N249" s="277"/>
      <c r="O249" s="277"/>
      <c r="P249" s="277"/>
      <c r="Q249" s="277"/>
    </row>
    <row r="250" spans="1:17" s="275" customFormat="1" ht="10.15" x14ac:dyDescent="0.2">
      <c r="A250" s="282"/>
      <c r="B250" s="282"/>
      <c r="C250" s="282"/>
      <c r="D250" s="284" t="str">
        <f>"Total item "&amp;A243</f>
        <v>Total item 4.1</v>
      </c>
      <c r="E250" s="276"/>
      <c r="F250" s="386"/>
      <c r="G250" s="386"/>
      <c r="H250" s="386"/>
      <c r="I250" s="386"/>
      <c r="J250" s="383">
        <f>SUM(J245:J249)</f>
        <v>257.79000000000002</v>
      </c>
      <c r="K250" s="200"/>
      <c r="L250" s="73"/>
      <c r="M250" s="203"/>
      <c r="N250" s="277"/>
      <c r="O250" s="277"/>
      <c r="P250" s="277"/>
      <c r="Q250" s="277"/>
    </row>
    <row r="251" spans="1:17" s="275" customFormat="1" ht="10.15" x14ac:dyDescent="0.2">
      <c r="A251" s="282"/>
      <c r="B251" s="282"/>
      <c r="C251" s="282"/>
      <c r="D251" s="126"/>
      <c r="E251" s="119"/>
      <c r="F251" s="384"/>
      <c r="G251" s="384"/>
      <c r="H251" s="384"/>
      <c r="I251" s="384"/>
      <c r="J251" s="384"/>
      <c r="K251" s="200"/>
      <c r="L251" s="73"/>
      <c r="M251" s="203"/>
      <c r="N251" s="277"/>
      <c r="O251" s="277"/>
      <c r="P251" s="277"/>
      <c r="Q251" s="277"/>
    </row>
    <row r="252" spans="1:17" s="258" customFormat="1" ht="33.75" x14ac:dyDescent="0.2">
      <c r="A252" s="280" t="s">
        <v>22</v>
      </c>
      <c r="B252" s="280" t="s">
        <v>166</v>
      </c>
      <c r="C252" s="280" t="s">
        <v>1134</v>
      </c>
      <c r="D252" s="261" t="s">
        <v>1040</v>
      </c>
      <c r="E252" s="281" t="s">
        <v>1108</v>
      </c>
      <c r="F252" s="385"/>
      <c r="G252" s="385"/>
      <c r="H252" s="383"/>
      <c r="I252" s="383"/>
      <c r="J252" s="383"/>
      <c r="K252" s="410">
        <f>J263</f>
        <v>1079.99</v>
      </c>
      <c r="L252" s="411">
        <v>59.98</v>
      </c>
      <c r="M252" s="412">
        <f>ROUND(L252*(1+$T$7),2)</f>
        <v>72.66</v>
      </c>
      <c r="N252" s="283">
        <f>TRUNC(K252*M252,2)</f>
        <v>78472.070000000007</v>
      </c>
      <c r="O252" s="283">
        <v>56.92</v>
      </c>
      <c r="P252" s="283">
        <f>ROUND(O252*(1+$S$7),2)</f>
        <v>72.430000000000007</v>
      </c>
      <c r="Q252" s="283">
        <f>TRUNC(K252*P252,2)</f>
        <v>78223.67</v>
      </c>
    </row>
    <row r="253" spans="1:17" s="275" customFormat="1" x14ac:dyDescent="0.2">
      <c r="A253" s="282"/>
      <c r="B253" s="282"/>
      <c r="C253" s="282"/>
      <c r="D253" s="284" t="s">
        <v>1041</v>
      </c>
      <c r="E253" s="276"/>
      <c r="F253" s="386"/>
      <c r="G253" s="386"/>
      <c r="H253" s="386"/>
      <c r="I253" s="386"/>
      <c r="J253" s="386"/>
      <c r="K253" s="200"/>
      <c r="L253" s="73"/>
      <c r="M253" s="203"/>
      <c r="N253" s="277"/>
      <c r="O253" s="277"/>
      <c r="P253" s="277"/>
      <c r="Q253" s="277"/>
    </row>
    <row r="254" spans="1:17" s="275" customFormat="1" ht="10.15" x14ac:dyDescent="0.2">
      <c r="A254" s="282"/>
      <c r="B254" s="282"/>
      <c r="C254" s="282"/>
      <c r="D254" s="279" t="s">
        <v>1042</v>
      </c>
      <c r="E254" s="276"/>
      <c r="F254" s="386">
        <v>143.69</v>
      </c>
      <c r="G254" s="386"/>
      <c r="H254" s="386"/>
      <c r="I254" s="386"/>
      <c r="J254" s="386">
        <f t="shared" ref="J254:J262" si="20">ROUND(PRODUCT(F254:I254),2)</f>
        <v>143.69</v>
      </c>
      <c r="K254" s="200"/>
      <c r="L254" s="73"/>
      <c r="M254" s="203"/>
      <c r="N254" s="277"/>
      <c r="O254" s="277"/>
      <c r="P254" s="277"/>
      <c r="Q254" s="277"/>
    </row>
    <row r="255" spans="1:17" s="275" customFormat="1" ht="10.15" x14ac:dyDescent="0.2">
      <c r="A255" s="282"/>
      <c r="B255" s="282"/>
      <c r="C255" s="282"/>
      <c r="D255" s="279" t="s">
        <v>1043</v>
      </c>
      <c r="E255" s="276"/>
      <c r="F255" s="386">
        <v>154.69999999999999</v>
      </c>
      <c r="G255" s="386"/>
      <c r="H255" s="386"/>
      <c r="I255" s="386"/>
      <c r="J255" s="386">
        <f t="shared" si="20"/>
        <v>154.69999999999999</v>
      </c>
      <c r="K255" s="200"/>
      <c r="L255" s="73"/>
      <c r="M255" s="203"/>
      <c r="N255" s="277"/>
      <c r="O255" s="277"/>
      <c r="P255" s="277"/>
      <c r="Q255" s="277"/>
    </row>
    <row r="256" spans="1:17" s="275" customFormat="1" ht="10.15" x14ac:dyDescent="0.2">
      <c r="A256" s="282"/>
      <c r="B256" s="282"/>
      <c r="C256" s="282"/>
      <c r="D256" s="279" t="s">
        <v>1044</v>
      </c>
      <c r="E256" s="276"/>
      <c r="F256" s="386">
        <v>133.13</v>
      </c>
      <c r="G256" s="386"/>
      <c r="H256" s="386"/>
      <c r="I256" s="386"/>
      <c r="J256" s="386">
        <f t="shared" si="20"/>
        <v>133.13</v>
      </c>
      <c r="K256" s="200"/>
      <c r="L256" s="73"/>
      <c r="M256" s="203"/>
      <c r="N256" s="277"/>
      <c r="O256" s="277"/>
      <c r="P256" s="277"/>
      <c r="Q256" s="277"/>
    </row>
    <row r="257" spans="1:17" s="275" customFormat="1" ht="10.15" x14ac:dyDescent="0.2">
      <c r="A257" s="282"/>
      <c r="B257" s="282"/>
      <c r="C257" s="282"/>
      <c r="D257" s="279" t="s">
        <v>1045</v>
      </c>
      <c r="E257" s="276"/>
      <c r="F257" s="386">
        <v>84.47</v>
      </c>
      <c r="G257" s="386"/>
      <c r="H257" s="386"/>
      <c r="I257" s="386"/>
      <c r="J257" s="386">
        <f t="shared" si="20"/>
        <v>84.47</v>
      </c>
      <c r="K257" s="200"/>
      <c r="L257" s="73"/>
      <c r="M257" s="203"/>
      <c r="N257" s="277"/>
      <c r="O257" s="277"/>
      <c r="P257" s="277"/>
      <c r="Q257" s="277"/>
    </row>
    <row r="258" spans="1:17" s="275" customFormat="1" ht="10.15" x14ac:dyDescent="0.2">
      <c r="A258" s="282"/>
      <c r="B258" s="282"/>
      <c r="C258" s="282"/>
      <c r="D258" s="279" t="s">
        <v>1046</v>
      </c>
      <c r="E258" s="276"/>
      <c r="F258" s="386">
        <v>128.83000000000001</v>
      </c>
      <c r="G258" s="386"/>
      <c r="H258" s="386"/>
      <c r="I258" s="386"/>
      <c r="J258" s="386">
        <f t="shared" si="20"/>
        <v>128.83000000000001</v>
      </c>
      <c r="K258" s="200"/>
      <c r="L258" s="73"/>
      <c r="M258" s="203"/>
      <c r="N258" s="277"/>
      <c r="O258" s="277"/>
      <c r="P258" s="277"/>
      <c r="Q258" s="277"/>
    </row>
    <row r="259" spans="1:17" s="275" customFormat="1" ht="10.15" x14ac:dyDescent="0.2">
      <c r="A259" s="282"/>
      <c r="B259" s="282"/>
      <c r="C259" s="282"/>
      <c r="D259" s="279" t="s">
        <v>1047</v>
      </c>
      <c r="E259" s="276"/>
      <c r="F259" s="386">
        <v>130.16999999999999</v>
      </c>
      <c r="G259" s="386"/>
      <c r="H259" s="386"/>
      <c r="I259" s="386"/>
      <c r="J259" s="386">
        <f t="shared" si="20"/>
        <v>130.16999999999999</v>
      </c>
      <c r="K259" s="200"/>
      <c r="L259" s="73"/>
      <c r="M259" s="203"/>
      <c r="N259" s="277"/>
      <c r="O259" s="277"/>
      <c r="P259" s="277"/>
      <c r="Q259" s="277"/>
    </row>
    <row r="260" spans="1:17" s="275" customFormat="1" ht="10.15" x14ac:dyDescent="0.2">
      <c r="A260" s="282"/>
      <c r="B260" s="282"/>
      <c r="C260" s="282"/>
      <c r="D260" s="279" t="s">
        <v>1048</v>
      </c>
      <c r="E260" s="276"/>
      <c r="F260" s="386">
        <v>208.12</v>
      </c>
      <c r="G260" s="386"/>
      <c r="H260" s="386"/>
      <c r="I260" s="386"/>
      <c r="J260" s="386">
        <f t="shared" si="20"/>
        <v>208.12</v>
      </c>
      <c r="K260" s="200"/>
      <c r="L260" s="73"/>
      <c r="M260" s="203"/>
      <c r="N260" s="277"/>
      <c r="O260" s="277"/>
      <c r="P260" s="277"/>
      <c r="Q260" s="277"/>
    </row>
    <row r="261" spans="1:17" s="275" customFormat="1" ht="10.15" x14ac:dyDescent="0.2">
      <c r="A261" s="282"/>
      <c r="B261" s="282"/>
      <c r="C261" s="282"/>
      <c r="D261" s="279" t="s">
        <v>1049</v>
      </c>
      <c r="E261" s="276"/>
      <c r="F261" s="386">
        <v>175.65</v>
      </c>
      <c r="G261" s="386"/>
      <c r="H261" s="386"/>
      <c r="I261" s="386"/>
      <c r="J261" s="386">
        <f t="shared" si="20"/>
        <v>175.65</v>
      </c>
      <c r="K261" s="200"/>
      <c r="L261" s="73"/>
      <c r="M261" s="203"/>
      <c r="N261" s="277"/>
      <c r="O261" s="277"/>
      <c r="P261" s="277"/>
      <c r="Q261" s="277"/>
    </row>
    <row r="262" spans="1:17" s="275" customFormat="1" ht="10.15" x14ac:dyDescent="0.2">
      <c r="A262" s="282"/>
      <c r="B262" s="282"/>
      <c r="C262" s="282"/>
      <c r="D262" s="279" t="s">
        <v>1169</v>
      </c>
      <c r="E262" s="276"/>
      <c r="F262" s="386">
        <v>-78.77</v>
      </c>
      <c r="G262" s="386"/>
      <c r="H262" s="386"/>
      <c r="I262" s="386"/>
      <c r="J262" s="386">
        <f t="shared" si="20"/>
        <v>-78.77</v>
      </c>
      <c r="K262" s="200"/>
      <c r="L262" s="73"/>
      <c r="M262" s="203"/>
      <c r="N262" s="277"/>
      <c r="O262" s="277"/>
      <c r="P262" s="277"/>
      <c r="Q262" s="277"/>
    </row>
    <row r="263" spans="1:17" s="275" customFormat="1" ht="10.15" x14ac:dyDescent="0.2">
      <c r="A263" s="282"/>
      <c r="B263" s="282"/>
      <c r="C263" s="282"/>
      <c r="D263" s="284" t="str">
        <f>"Total item "&amp;A252</f>
        <v>Total item 4.2</v>
      </c>
      <c r="E263" s="276"/>
      <c r="F263" s="386"/>
      <c r="G263" s="386"/>
      <c r="H263" s="386"/>
      <c r="I263" s="386"/>
      <c r="J263" s="383">
        <f>SUM(J254:J262)</f>
        <v>1079.99</v>
      </c>
      <c r="K263" s="200"/>
      <c r="L263" s="73"/>
      <c r="M263" s="203"/>
      <c r="N263" s="277"/>
      <c r="O263" s="277"/>
      <c r="P263" s="277"/>
      <c r="Q263" s="277"/>
    </row>
    <row r="264" spans="1:17" s="275" customFormat="1" ht="10.15" x14ac:dyDescent="0.2">
      <c r="A264" s="282"/>
      <c r="B264" s="282"/>
      <c r="C264" s="282"/>
      <c r="D264" s="126"/>
      <c r="E264" s="119"/>
      <c r="F264" s="384"/>
      <c r="G264" s="384"/>
      <c r="H264" s="384"/>
      <c r="I264" s="384"/>
      <c r="J264" s="384"/>
      <c r="K264" s="200"/>
      <c r="L264" s="73"/>
      <c r="M264" s="203"/>
      <c r="N264" s="277"/>
      <c r="O264" s="277"/>
      <c r="P264" s="277"/>
      <c r="Q264" s="277"/>
    </row>
    <row r="265" spans="1:17" s="258" customFormat="1" ht="33.75" x14ac:dyDescent="0.2">
      <c r="A265" s="280" t="s">
        <v>23</v>
      </c>
      <c r="B265" s="280" t="s">
        <v>166</v>
      </c>
      <c r="C265" s="280" t="s">
        <v>1135</v>
      </c>
      <c r="D265" s="261" t="s">
        <v>1051</v>
      </c>
      <c r="E265" s="281" t="s">
        <v>1108</v>
      </c>
      <c r="F265" s="385"/>
      <c r="G265" s="385"/>
      <c r="H265" s="383"/>
      <c r="I265" s="383"/>
      <c r="J265" s="383"/>
      <c r="K265" s="410">
        <f>J269</f>
        <v>39.85</v>
      </c>
      <c r="L265" s="411">
        <v>96.34</v>
      </c>
      <c r="M265" s="412">
        <f>ROUND(L265*(1+$T$7),2)</f>
        <v>116.71</v>
      </c>
      <c r="N265" s="283">
        <f>TRUNC(K265*M265,2)</f>
        <v>4650.8900000000003</v>
      </c>
      <c r="O265" s="283">
        <v>90.67</v>
      </c>
      <c r="P265" s="283">
        <f>ROUND(O265*(1+$S$7),2)</f>
        <v>115.37</v>
      </c>
      <c r="Q265" s="283">
        <f>TRUNC(K265*P265,2)</f>
        <v>4597.49</v>
      </c>
    </row>
    <row r="266" spans="1:17" s="275" customFormat="1" x14ac:dyDescent="0.2">
      <c r="A266" s="282"/>
      <c r="B266" s="282"/>
      <c r="C266" s="282"/>
      <c r="D266" s="284" t="s">
        <v>1052</v>
      </c>
      <c r="E266" s="276"/>
      <c r="F266" s="386"/>
      <c r="G266" s="386"/>
      <c r="H266" s="386"/>
      <c r="I266" s="386"/>
      <c r="J266" s="386"/>
      <c r="K266" s="200"/>
      <c r="L266" s="73"/>
      <c r="M266" s="203"/>
      <c r="N266" s="277"/>
      <c r="O266" s="277"/>
      <c r="P266" s="277"/>
      <c r="Q266" s="277"/>
    </row>
    <row r="267" spans="1:17" s="275" customFormat="1" x14ac:dyDescent="0.2">
      <c r="A267" s="282"/>
      <c r="B267" s="282"/>
      <c r="C267" s="282"/>
      <c r="D267" s="279" t="s">
        <v>1053</v>
      </c>
      <c r="E267" s="276"/>
      <c r="F267" s="386">
        <v>21.98</v>
      </c>
      <c r="G267" s="386"/>
      <c r="H267" s="386"/>
      <c r="I267" s="386"/>
      <c r="J267" s="386">
        <f t="shared" ref="J267:J268" si="21">ROUND(PRODUCT(F267:I267),2)</f>
        <v>21.98</v>
      </c>
      <c r="K267" s="200"/>
      <c r="L267" s="73"/>
      <c r="M267" s="203"/>
      <c r="N267" s="277"/>
      <c r="O267" s="277"/>
      <c r="P267" s="277"/>
      <c r="Q267" s="277"/>
    </row>
    <row r="268" spans="1:17" s="275" customFormat="1" x14ac:dyDescent="0.2">
      <c r="A268" s="282"/>
      <c r="B268" s="282"/>
      <c r="C268" s="282"/>
      <c r="D268" s="279" t="s">
        <v>1054</v>
      </c>
      <c r="E268" s="276"/>
      <c r="F268" s="386">
        <v>17.87</v>
      </c>
      <c r="G268" s="386"/>
      <c r="H268" s="386"/>
      <c r="I268" s="386"/>
      <c r="J268" s="386">
        <f t="shared" si="21"/>
        <v>17.87</v>
      </c>
      <c r="K268" s="200"/>
      <c r="L268" s="73"/>
      <c r="M268" s="203"/>
      <c r="N268" s="277"/>
      <c r="O268" s="277"/>
      <c r="P268" s="277"/>
      <c r="Q268" s="277"/>
    </row>
    <row r="269" spans="1:17" s="275" customFormat="1" ht="10.15" x14ac:dyDescent="0.2">
      <c r="A269" s="282"/>
      <c r="B269" s="282"/>
      <c r="C269" s="282"/>
      <c r="D269" s="284" t="str">
        <f>"Total item "&amp;A265</f>
        <v>Total item 4.3</v>
      </c>
      <c r="E269" s="276"/>
      <c r="F269" s="386"/>
      <c r="G269" s="386"/>
      <c r="H269" s="386"/>
      <c r="I269" s="386"/>
      <c r="J269" s="383">
        <f>SUM(J267:J268)</f>
        <v>39.85</v>
      </c>
      <c r="K269" s="200"/>
      <c r="L269" s="73"/>
      <c r="M269" s="203"/>
      <c r="N269" s="277"/>
      <c r="O269" s="277"/>
      <c r="P269" s="277"/>
      <c r="Q269" s="277"/>
    </row>
    <row r="270" spans="1:17" s="275" customFormat="1" ht="10.15" x14ac:dyDescent="0.2">
      <c r="A270" s="282"/>
      <c r="B270" s="282"/>
      <c r="C270" s="282"/>
      <c r="D270" s="126"/>
      <c r="E270" s="119"/>
      <c r="F270" s="384"/>
      <c r="G270" s="384"/>
      <c r="H270" s="384"/>
      <c r="I270" s="384"/>
      <c r="J270" s="384"/>
      <c r="K270" s="200"/>
      <c r="L270" s="73"/>
      <c r="M270" s="203"/>
      <c r="N270" s="277"/>
      <c r="O270" s="277"/>
      <c r="P270" s="277"/>
      <c r="Q270" s="277"/>
    </row>
    <row r="271" spans="1:17" s="258" customFormat="1" ht="22.5" x14ac:dyDescent="0.2">
      <c r="A271" s="280" t="s">
        <v>24</v>
      </c>
      <c r="B271" s="280" t="s">
        <v>166</v>
      </c>
      <c r="C271" s="280">
        <v>94972</v>
      </c>
      <c r="D271" s="261" t="s">
        <v>852</v>
      </c>
      <c r="E271" s="281" t="s">
        <v>14</v>
      </c>
      <c r="F271" s="385"/>
      <c r="G271" s="385"/>
      <c r="H271" s="383"/>
      <c r="I271" s="383"/>
      <c r="J271" s="383"/>
      <c r="K271" s="410">
        <f>J294</f>
        <v>99.859999999999985</v>
      </c>
      <c r="L271" s="411">
        <v>312.64999999999998</v>
      </c>
      <c r="M271" s="412">
        <f>ROUND(L271*(1+$T$7),2)</f>
        <v>378.74</v>
      </c>
      <c r="N271" s="283">
        <f>TRUNC(K271*M271,2)</f>
        <v>37820.97</v>
      </c>
      <c r="O271" s="283">
        <v>305.87</v>
      </c>
      <c r="P271" s="283">
        <f>ROUND(O271*(1+$S$7),2)</f>
        <v>389.19</v>
      </c>
      <c r="Q271" s="283">
        <f>TRUNC(K271*P271,2)</f>
        <v>38864.51</v>
      </c>
    </row>
    <row r="272" spans="1:17" s="275" customFormat="1" ht="10.15" x14ac:dyDescent="0.2">
      <c r="A272" s="282"/>
      <c r="B272" s="282"/>
      <c r="C272" s="282"/>
      <c r="D272" s="284" t="s">
        <v>364</v>
      </c>
      <c r="E272" s="276"/>
      <c r="F272" s="386"/>
      <c r="G272" s="386">
        <v>5.38</v>
      </c>
      <c r="H272" s="386"/>
      <c r="I272" s="386"/>
      <c r="J272" s="386">
        <f t="shared" ref="J272:J293" si="22">ROUND(PRODUCT(F272:I272),2)</f>
        <v>5.38</v>
      </c>
      <c r="K272" s="200"/>
      <c r="L272" s="413"/>
      <c r="M272" s="203"/>
      <c r="N272" s="277"/>
      <c r="O272" s="277"/>
      <c r="P272" s="277"/>
      <c r="Q272" s="277"/>
    </row>
    <row r="273" spans="1:17" s="275" customFormat="1" ht="10.15" x14ac:dyDescent="0.2">
      <c r="A273" s="282"/>
      <c r="B273" s="282"/>
      <c r="C273" s="282"/>
      <c r="D273" s="279"/>
      <c r="E273" s="276"/>
      <c r="F273" s="386"/>
      <c r="G273" s="386">
        <v>8.39</v>
      </c>
      <c r="H273" s="386"/>
      <c r="I273" s="386"/>
      <c r="J273" s="386">
        <f t="shared" si="22"/>
        <v>8.39</v>
      </c>
      <c r="K273" s="200"/>
      <c r="L273" s="413"/>
      <c r="M273" s="203"/>
      <c r="N273" s="277"/>
      <c r="O273" s="277"/>
      <c r="P273" s="277"/>
      <c r="Q273" s="277"/>
    </row>
    <row r="274" spans="1:17" s="275" customFormat="1" ht="10.15" x14ac:dyDescent="0.2">
      <c r="A274" s="282"/>
      <c r="B274" s="282"/>
      <c r="C274" s="282"/>
      <c r="D274" s="279"/>
      <c r="E274" s="276"/>
      <c r="F274" s="386"/>
      <c r="G274" s="386">
        <v>11.59</v>
      </c>
      <c r="H274" s="386"/>
      <c r="I274" s="386"/>
      <c r="J274" s="386">
        <f t="shared" si="22"/>
        <v>11.59</v>
      </c>
      <c r="K274" s="200"/>
      <c r="L274" s="413"/>
      <c r="M274" s="203"/>
      <c r="N274" s="277"/>
      <c r="O274" s="277"/>
      <c r="P274" s="277"/>
      <c r="Q274" s="277"/>
    </row>
    <row r="275" spans="1:17" s="275" customFormat="1" ht="10.15" x14ac:dyDescent="0.2">
      <c r="A275" s="282"/>
      <c r="B275" s="282"/>
      <c r="C275" s="282"/>
      <c r="D275" s="279"/>
      <c r="E275" s="276"/>
      <c r="F275" s="386"/>
      <c r="G275" s="386">
        <v>3.76</v>
      </c>
      <c r="H275" s="386"/>
      <c r="I275" s="386"/>
      <c r="J275" s="386">
        <f t="shared" si="22"/>
        <v>3.76</v>
      </c>
      <c r="K275" s="200"/>
      <c r="L275" s="413"/>
      <c r="M275" s="203"/>
      <c r="N275" s="277"/>
      <c r="O275" s="277"/>
      <c r="P275" s="277"/>
      <c r="Q275" s="277"/>
    </row>
    <row r="276" spans="1:17" s="275" customFormat="1" ht="10.15" x14ac:dyDescent="0.2">
      <c r="A276" s="282"/>
      <c r="B276" s="282"/>
      <c r="C276" s="282"/>
      <c r="D276" s="284" t="s">
        <v>453</v>
      </c>
      <c r="E276" s="276"/>
      <c r="F276" s="386">
        <v>4</v>
      </c>
      <c r="G276" s="386">
        <v>0.3</v>
      </c>
      <c r="H276" s="386">
        <v>0.2</v>
      </c>
      <c r="I276" s="386">
        <v>2.4</v>
      </c>
      <c r="J276" s="386">
        <f t="shared" si="22"/>
        <v>0.57999999999999996</v>
      </c>
      <c r="K276" s="200"/>
      <c r="L276" s="413"/>
      <c r="M276" s="203"/>
      <c r="N276" s="277"/>
      <c r="O276" s="277"/>
      <c r="P276" s="277"/>
      <c r="Q276" s="277"/>
    </row>
    <row r="277" spans="1:17" s="275" customFormat="1" ht="10.15" x14ac:dyDescent="0.2">
      <c r="A277" s="282"/>
      <c r="B277" s="282"/>
      <c r="C277" s="282"/>
      <c r="D277" s="284" t="s">
        <v>457</v>
      </c>
      <c r="E277" s="276"/>
      <c r="F277" s="386"/>
      <c r="G277" s="386">
        <v>1.2</v>
      </c>
      <c r="H277" s="386">
        <v>0.25</v>
      </c>
      <c r="I277" s="386">
        <v>4</v>
      </c>
      <c r="J277" s="386">
        <f t="shared" si="22"/>
        <v>1.2</v>
      </c>
      <c r="K277" s="200"/>
      <c r="L277" s="413"/>
      <c r="M277" s="203"/>
      <c r="N277" s="277"/>
      <c r="O277" s="277"/>
      <c r="P277" s="277"/>
      <c r="Q277" s="277"/>
    </row>
    <row r="278" spans="1:17" s="275" customFormat="1" ht="10.15" x14ac:dyDescent="0.2">
      <c r="A278" s="282"/>
      <c r="B278" s="282"/>
      <c r="C278" s="282"/>
      <c r="D278" s="279" t="s">
        <v>367</v>
      </c>
      <c r="E278" s="276"/>
      <c r="F278" s="386"/>
      <c r="G278" s="386">
        <v>9.35</v>
      </c>
      <c r="H278" s="386"/>
      <c r="I278" s="386"/>
      <c r="J278" s="386">
        <f t="shared" si="22"/>
        <v>9.35</v>
      </c>
      <c r="K278" s="200"/>
      <c r="L278" s="413"/>
      <c r="M278" s="203"/>
      <c r="N278" s="277"/>
      <c r="O278" s="277"/>
      <c r="P278" s="277"/>
      <c r="Q278" s="277"/>
    </row>
    <row r="279" spans="1:17" s="275" customFormat="1" ht="10.15" x14ac:dyDescent="0.2">
      <c r="A279" s="282"/>
      <c r="B279" s="282"/>
      <c r="C279" s="282"/>
      <c r="D279" s="279"/>
      <c r="E279" s="276"/>
      <c r="F279" s="386"/>
      <c r="G279" s="386">
        <v>10.3</v>
      </c>
      <c r="H279" s="386"/>
      <c r="I279" s="386"/>
      <c r="J279" s="386">
        <f t="shared" si="22"/>
        <v>10.3</v>
      </c>
      <c r="K279" s="200"/>
      <c r="L279" s="413"/>
      <c r="M279" s="203"/>
      <c r="N279" s="277"/>
      <c r="O279" s="277"/>
      <c r="P279" s="277"/>
      <c r="Q279" s="277"/>
    </row>
    <row r="280" spans="1:17" s="275" customFormat="1" ht="10.15" x14ac:dyDescent="0.2">
      <c r="A280" s="282"/>
      <c r="B280" s="282"/>
      <c r="C280" s="282"/>
      <c r="D280" s="279" t="s">
        <v>366</v>
      </c>
      <c r="E280" s="276"/>
      <c r="F280" s="386"/>
      <c r="G280" s="386">
        <v>17.66</v>
      </c>
      <c r="H280" s="386"/>
      <c r="I280" s="386"/>
      <c r="J280" s="386">
        <f t="shared" si="22"/>
        <v>17.66</v>
      </c>
      <c r="K280" s="200"/>
      <c r="L280" s="413"/>
      <c r="M280" s="203"/>
      <c r="N280" s="277"/>
      <c r="O280" s="277"/>
      <c r="P280" s="277"/>
      <c r="Q280" s="277"/>
    </row>
    <row r="281" spans="1:17" s="275" customFormat="1" ht="10.15" x14ac:dyDescent="0.2">
      <c r="A281" s="282"/>
      <c r="B281" s="282"/>
      <c r="C281" s="282"/>
      <c r="D281" s="279"/>
      <c r="E281" s="276"/>
      <c r="F281" s="386"/>
      <c r="G281" s="386">
        <v>13.54</v>
      </c>
      <c r="H281" s="386"/>
      <c r="I281" s="386"/>
      <c r="J281" s="386">
        <f t="shared" si="22"/>
        <v>13.54</v>
      </c>
      <c r="K281" s="200"/>
      <c r="L281" s="413"/>
      <c r="M281" s="203"/>
      <c r="N281" s="277"/>
      <c r="O281" s="277"/>
      <c r="P281" s="277"/>
      <c r="Q281" s="277"/>
    </row>
    <row r="282" spans="1:17" s="275" customFormat="1" ht="10.15" x14ac:dyDescent="0.2">
      <c r="A282" s="282"/>
      <c r="B282" s="282"/>
      <c r="C282" s="282"/>
      <c r="D282" s="279" t="s">
        <v>365</v>
      </c>
      <c r="E282" s="276"/>
      <c r="F282" s="386"/>
      <c r="G282" s="386">
        <v>9.85</v>
      </c>
      <c r="H282" s="386"/>
      <c r="I282" s="386"/>
      <c r="J282" s="386">
        <f t="shared" si="22"/>
        <v>9.85</v>
      </c>
      <c r="K282" s="200"/>
      <c r="L282" s="413"/>
      <c r="M282" s="203"/>
      <c r="N282" s="277"/>
      <c r="O282" s="277"/>
      <c r="P282" s="277"/>
      <c r="Q282" s="277"/>
    </row>
    <row r="283" spans="1:17" s="275" customFormat="1" ht="10.15" x14ac:dyDescent="0.2">
      <c r="A283" s="282"/>
      <c r="B283" s="282"/>
      <c r="C283" s="282"/>
      <c r="D283" s="279"/>
      <c r="E283" s="276"/>
      <c r="F283" s="386"/>
      <c r="G283" s="386">
        <v>9.81</v>
      </c>
      <c r="H283" s="386"/>
      <c r="I283" s="386"/>
      <c r="J283" s="386">
        <f t="shared" si="22"/>
        <v>9.81</v>
      </c>
      <c r="K283" s="200"/>
      <c r="L283" s="413"/>
      <c r="M283" s="203"/>
      <c r="N283" s="277"/>
      <c r="O283" s="277"/>
      <c r="P283" s="277"/>
      <c r="Q283" s="277"/>
    </row>
    <row r="284" spans="1:17" s="275" customFormat="1" ht="10.15" x14ac:dyDescent="0.2">
      <c r="A284" s="282"/>
      <c r="B284" s="282"/>
      <c r="C284" s="282"/>
      <c r="D284" s="279"/>
      <c r="E284" s="276"/>
      <c r="F284" s="386"/>
      <c r="G284" s="386">
        <v>8.07</v>
      </c>
      <c r="H284" s="386"/>
      <c r="I284" s="386"/>
      <c r="J284" s="386">
        <f t="shared" si="22"/>
        <v>8.07</v>
      </c>
      <c r="K284" s="200"/>
      <c r="L284" s="413"/>
      <c r="M284" s="203"/>
      <c r="N284" s="277"/>
      <c r="O284" s="277"/>
      <c r="P284" s="277"/>
      <c r="Q284" s="277"/>
    </row>
    <row r="285" spans="1:17" s="275" customFormat="1" ht="10.15" x14ac:dyDescent="0.2">
      <c r="A285" s="282"/>
      <c r="B285" s="282"/>
      <c r="C285" s="282"/>
      <c r="D285" s="279"/>
      <c r="E285" s="276"/>
      <c r="F285" s="386"/>
      <c r="G285" s="386">
        <v>5.16</v>
      </c>
      <c r="H285" s="386"/>
      <c r="I285" s="386"/>
      <c r="J285" s="386">
        <f t="shared" si="22"/>
        <v>5.16</v>
      </c>
      <c r="K285" s="200"/>
      <c r="L285" s="413"/>
      <c r="M285" s="203"/>
      <c r="N285" s="277"/>
      <c r="O285" s="277"/>
      <c r="P285" s="277"/>
      <c r="Q285" s="277"/>
    </row>
    <row r="286" spans="1:17" s="275" customFormat="1" ht="10.15" x14ac:dyDescent="0.2">
      <c r="A286" s="282"/>
      <c r="B286" s="282"/>
      <c r="C286" s="282"/>
      <c r="D286" s="284" t="s">
        <v>453</v>
      </c>
      <c r="E286" s="276"/>
      <c r="F286" s="386">
        <v>2</v>
      </c>
      <c r="G286" s="386">
        <v>0.8</v>
      </c>
      <c r="H286" s="386">
        <v>0.2</v>
      </c>
      <c r="I286" s="386">
        <v>0.3</v>
      </c>
      <c r="J286" s="386">
        <f t="shared" si="22"/>
        <v>0.1</v>
      </c>
      <c r="K286" s="200"/>
      <c r="L286" s="413"/>
      <c r="M286" s="203"/>
      <c r="N286" s="277"/>
      <c r="O286" s="277"/>
      <c r="P286" s="277"/>
      <c r="Q286" s="277"/>
    </row>
    <row r="287" spans="1:17" s="275" customFormat="1" ht="10.15" x14ac:dyDescent="0.2">
      <c r="A287" s="282"/>
      <c r="B287" s="282"/>
      <c r="C287" s="282"/>
      <c r="D287" s="279"/>
      <c r="E287" s="276"/>
      <c r="F287" s="386">
        <v>2</v>
      </c>
      <c r="G287" s="386">
        <v>5</v>
      </c>
      <c r="H287" s="386">
        <v>0.2</v>
      </c>
      <c r="I287" s="386">
        <v>0.3</v>
      </c>
      <c r="J287" s="386">
        <f t="shared" si="22"/>
        <v>0.6</v>
      </c>
      <c r="K287" s="200"/>
      <c r="L287" s="413"/>
      <c r="M287" s="203"/>
      <c r="N287" s="277"/>
      <c r="O287" s="277"/>
      <c r="P287" s="277"/>
      <c r="Q287" s="277"/>
    </row>
    <row r="288" spans="1:17" s="275" customFormat="1" x14ac:dyDescent="0.2">
      <c r="A288" s="282"/>
      <c r="B288" s="282"/>
      <c r="C288" s="282"/>
      <c r="D288" s="284" t="s">
        <v>369</v>
      </c>
      <c r="E288" s="119"/>
      <c r="F288" s="384"/>
      <c r="G288" s="384" t="s">
        <v>299</v>
      </c>
      <c r="H288" s="384"/>
      <c r="I288" s="384"/>
      <c r="J288" s="386"/>
      <c r="K288" s="200"/>
      <c r="L288" s="413"/>
      <c r="M288" s="203"/>
      <c r="N288" s="277"/>
      <c r="O288" s="277"/>
      <c r="P288" s="277"/>
      <c r="Q288" s="277"/>
    </row>
    <row r="289" spans="1:17" s="275" customFormat="1" x14ac:dyDescent="0.2">
      <c r="A289" s="282"/>
      <c r="B289" s="282"/>
      <c r="C289" s="282"/>
      <c r="D289" s="279" t="s">
        <v>368</v>
      </c>
      <c r="E289" s="276"/>
      <c r="F289" s="386"/>
      <c r="G289" s="386">
        <v>18.84</v>
      </c>
      <c r="H289" s="386"/>
      <c r="I289" s="386">
        <v>0.12</v>
      </c>
      <c r="J289" s="386">
        <f t="shared" si="22"/>
        <v>2.2599999999999998</v>
      </c>
      <c r="K289" s="200"/>
      <c r="L289" s="413"/>
      <c r="M289" s="203"/>
      <c r="N289" s="277"/>
      <c r="O289" s="277"/>
      <c r="P289" s="277"/>
      <c r="Q289" s="277"/>
    </row>
    <row r="290" spans="1:17" s="275" customFormat="1" ht="10.15" x14ac:dyDescent="0.2">
      <c r="A290" s="282"/>
      <c r="B290" s="282"/>
      <c r="C290" s="282"/>
      <c r="D290" s="279"/>
      <c r="E290" s="276"/>
      <c r="F290" s="386"/>
      <c r="G290" s="386">
        <v>17.899999999999999</v>
      </c>
      <c r="H290" s="386"/>
      <c r="I290" s="386">
        <v>0.12</v>
      </c>
      <c r="J290" s="386">
        <f t="shared" si="22"/>
        <v>2.15</v>
      </c>
      <c r="K290" s="200"/>
      <c r="L290" s="413"/>
      <c r="M290" s="203"/>
      <c r="N290" s="277"/>
      <c r="O290" s="277"/>
      <c r="P290" s="277"/>
      <c r="Q290" s="277"/>
    </row>
    <row r="291" spans="1:17" s="275" customFormat="1" ht="10.15" x14ac:dyDescent="0.2">
      <c r="A291" s="282"/>
      <c r="B291" s="282"/>
      <c r="C291" s="282"/>
      <c r="D291" s="279"/>
      <c r="E291" s="276"/>
      <c r="F291" s="386"/>
      <c r="G291" s="386">
        <v>14.56</v>
      </c>
      <c r="H291" s="386"/>
      <c r="I291" s="386">
        <v>0.14000000000000001</v>
      </c>
      <c r="J291" s="386">
        <f t="shared" si="22"/>
        <v>2.04</v>
      </c>
      <c r="K291" s="200"/>
      <c r="L291" s="413"/>
      <c r="M291" s="203"/>
      <c r="N291" s="277"/>
      <c r="O291" s="277"/>
      <c r="P291" s="277"/>
      <c r="Q291" s="277"/>
    </row>
    <row r="292" spans="1:17" s="275" customFormat="1" ht="10.15" x14ac:dyDescent="0.2">
      <c r="A292" s="282"/>
      <c r="B292" s="282"/>
      <c r="C292" s="282"/>
      <c r="D292" s="284" t="s">
        <v>457</v>
      </c>
      <c r="E292" s="276"/>
      <c r="F292" s="386"/>
      <c r="G292" s="386">
        <v>9.6</v>
      </c>
      <c r="H292" s="386">
        <v>3.3</v>
      </c>
      <c r="I292" s="386">
        <v>0.1</v>
      </c>
      <c r="J292" s="386">
        <f t="shared" si="22"/>
        <v>3.17</v>
      </c>
      <c r="K292" s="200"/>
      <c r="L292" s="413"/>
      <c r="M292" s="203"/>
      <c r="N292" s="277"/>
      <c r="O292" s="277"/>
      <c r="P292" s="277"/>
      <c r="Q292" s="277"/>
    </row>
    <row r="293" spans="1:17" s="275" customFormat="1" ht="10.15" x14ac:dyDescent="0.2">
      <c r="A293" s="282"/>
      <c r="B293" s="282"/>
      <c r="C293" s="282"/>
      <c r="D293" s="279" t="s">
        <v>1170</v>
      </c>
      <c r="E293" s="276"/>
      <c r="F293" s="386">
        <v>-25.1</v>
      </c>
      <c r="G293" s="386"/>
      <c r="H293" s="386"/>
      <c r="I293" s="386"/>
      <c r="J293" s="386">
        <f t="shared" si="22"/>
        <v>-25.1</v>
      </c>
      <c r="K293" s="200"/>
      <c r="L293" s="413"/>
      <c r="M293" s="203"/>
      <c r="N293" s="277"/>
      <c r="O293" s="277"/>
      <c r="P293" s="277"/>
      <c r="Q293" s="277"/>
    </row>
    <row r="294" spans="1:17" s="275" customFormat="1" ht="10.15" x14ac:dyDescent="0.2">
      <c r="A294" s="282"/>
      <c r="B294" s="282"/>
      <c r="C294" s="282"/>
      <c r="D294" s="284" t="str">
        <f>"Total item "&amp;A271</f>
        <v>Total item 4.4</v>
      </c>
      <c r="E294" s="276"/>
      <c r="F294" s="386"/>
      <c r="G294" s="386"/>
      <c r="H294" s="386"/>
      <c r="I294" s="386"/>
      <c r="J294" s="383">
        <f>SUM(J272:J293)</f>
        <v>99.859999999999985</v>
      </c>
      <c r="K294" s="200"/>
      <c r="L294" s="73"/>
      <c r="M294" s="203"/>
      <c r="N294" s="277"/>
      <c r="O294" s="277"/>
      <c r="P294" s="277"/>
      <c r="Q294" s="277"/>
    </row>
    <row r="295" spans="1:17" s="275" customFormat="1" ht="10.15" x14ac:dyDescent="0.2">
      <c r="A295" s="282"/>
      <c r="B295" s="282"/>
      <c r="C295" s="282"/>
      <c r="D295" s="284"/>
      <c r="E295" s="276"/>
      <c r="F295" s="386"/>
      <c r="G295" s="386"/>
      <c r="H295" s="386"/>
      <c r="I295" s="386"/>
      <c r="J295" s="386"/>
      <c r="K295" s="200"/>
      <c r="L295" s="73"/>
      <c r="M295" s="203"/>
      <c r="N295" s="277"/>
      <c r="O295" s="277"/>
      <c r="P295" s="277"/>
      <c r="Q295" s="277"/>
    </row>
    <row r="296" spans="1:17" s="258" customFormat="1" ht="22.5" x14ac:dyDescent="0.2">
      <c r="A296" s="280" t="s">
        <v>370</v>
      </c>
      <c r="B296" s="280" t="s">
        <v>166</v>
      </c>
      <c r="C296" s="280">
        <v>92873</v>
      </c>
      <c r="D296" s="261" t="s">
        <v>853</v>
      </c>
      <c r="E296" s="281" t="s">
        <v>14</v>
      </c>
      <c r="F296" s="385"/>
      <c r="G296" s="385"/>
      <c r="H296" s="383"/>
      <c r="I296" s="383"/>
      <c r="J296" s="383"/>
      <c r="K296" s="410">
        <f>J298</f>
        <v>99.86</v>
      </c>
      <c r="L296" s="411">
        <v>162.63</v>
      </c>
      <c r="M296" s="412">
        <f>ROUND(L296*(1+$T$7),2)</f>
        <v>197.01</v>
      </c>
      <c r="N296" s="283">
        <f>TRUNC(K296*M296,2)</f>
        <v>19673.41</v>
      </c>
      <c r="O296" s="283">
        <v>146.24</v>
      </c>
      <c r="P296" s="283">
        <f>ROUND(O296*(1+$S$7),2)</f>
        <v>186.08</v>
      </c>
      <c r="Q296" s="283">
        <f>TRUNC(K296*P296,2)</f>
        <v>18581.939999999999</v>
      </c>
    </row>
    <row r="297" spans="1:17" s="275" customFormat="1" x14ac:dyDescent="0.2">
      <c r="A297" s="282"/>
      <c r="B297" s="282"/>
      <c r="C297" s="282"/>
      <c r="D297" s="284" t="s">
        <v>1207</v>
      </c>
      <c r="E297" s="276"/>
      <c r="F297" s="386">
        <f>J294</f>
        <v>99.859999999999985</v>
      </c>
      <c r="G297" s="386"/>
      <c r="H297" s="386"/>
      <c r="I297" s="386"/>
      <c r="J297" s="386">
        <f t="shared" ref="J297" si="23">ROUND(PRODUCT(F297:I297),2)</f>
        <v>99.86</v>
      </c>
      <c r="K297" s="200"/>
      <c r="L297" s="73"/>
      <c r="M297" s="203"/>
      <c r="N297" s="277"/>
      <c r="O297" s="277"/>
      <c r="P297" s="277"/>
      <c r="Q297" s="277"/>
    </row>
    <row r="298" spans="1:17" s="275" customFormat="1" ht="10.15" x14ac:dyDescent="0.2">
      <c r="A298" s="282"/>
      <c r="B298" s="282"/>
      <c r="C298" s="282"/>
      <c r="D298" s="284" t="str">
        <f>"Total item "&amp;A296</f>
        <v>Total item 4.5</v>
      </c>
      <c r="E298" s="276"/>
      <c r="F298" s="386"/>
      <c r="G298" s="386"/>
      <c r="H298" s="386"/>
      <c r="I298" s="386"/>
      <c r="J298" s="383">
        <f>SUM(J297:J297)</f>
        <v>99.86</v>
      </c>
      <c r="K298" s="200"/>
      <c r="L298" s="73"/>
      <c r="M298" s="203"/>
      <c r="N298" s="277"/>
      <c r="O298" s="277"/>
      <c r="P298" s="277"/>
      <c r="Q298" s="277"/>
    </row>
    <row r="299" spans="1:17" s="275" customFormat="1" ht="10.15" x14ac:dyDescent="0.2">
      <c r="A299" s="282"/>
      <c r="B299" s="282"/>
      <c r="C299" s="282"/>
      <c r="D299" s="126"/>
      <c r="E299" s="119"/>
      <c r="F299" s="384"/>
      <c r="G299" s="384"/>
      <c r="H299" s="384"/>
      <c r="I299" s="384"/>
      <c r="J299" s="384"/>
      <c r="K299" s="200"/>
      <c r="L299" s="413"/>
      <c r="M299" s="203"/>
      <c r="N299" s="277"/>
      <c r="O299" s="277"/>
      <c r="P299" s="277"/>
      <c r="Q299" s="277"/>
    </row>
    <row r="300" spans="1:17" s="258" customFormat="1" ht="33.75" x14ac:dyDescent="0.2">
      <c r="A300" s="280" t="s">
        <v>371</v>
      </c>
      <c r="B300" s="278" t="s">
        <v>166</v>
      </c>
      <c r="C300" s="278" t="s">
        <v>1208</v>
      </c>
      <c r="D300" s="285" t="s">
        <v>1209</v>
      </c>
      <c r="E300" s="281" t="s">
        <v>1108</v>
      </c>
      <c r="F300" s="383"/>
      <c r="G300" s="383" t="s">
        <v>299</v>
      </c>
      <c r="H300" s="383"/>
      <c r="I300" s="383"/>
      <c r="J300" s="383"/>
      <c r="K300" s="410">
        <f>J305</f>
        <v>893.53</v>
      </c>
      <c r="L300" s="411">
        <v>83.27</v>
      </c>
      <c r="M300" s="412">
        <f>ROUND(L300*(1+$T$7),2)</f>
        <v>100.87</v>
      </c>
      <c r="N300" s="283">
        <f>TRUNC(K300*M300,2)</f>
        <v>90130.37</v>
      </c>
      <c r="O300" s="283">
        <v>80.37</v>
      </c>
      <c r="P300" s="283">
        <f>ROUND(O300*(1+$S$7),2)</f>
        <v>102.26</v>
      </c>
      <c r="Q300" s="283">
        <f>TRUNC(K300*P300,2)</f>
        <v>91372.37</v>
      </c>
    </row>
    <row r="301" spans="1:17" s="275" customFormat="1" x14ac:dyDescent="0.2">
      <c r="A301" s="282"/>
      <c r="B301" s="282"/>
      <c r="C301" s="282"/>
      <c r="D301" s="284" t="s">
        <v>369</v>
      </c>
      <c r="E301" s="276"/>
      <c r="F301" s="386"/>
      <c r="G301" s="386">
        <v>170.57</v>
      </c>
      <c r="H301" s="386"/>
      <c r="I301" s="386"/>
      <c r="J301" s="386">
        <f t="shared" ref="J301:J304" si="24">ROUND(PRODUCT(F301:I301),2)</f>
        <v>170.57</v>
      </c>
      <c r="K301" s="200"/>
      <c r="L301" s="413"/>
      <c r="M301" s="203"/>
      <c r="N301" s="277"/>
      <c r="O301" s="277"/>
      <c r="P301" s="277"/>
      <c r="Q301" s="277"/>
    </row>
    <row r="302" spans="1:17" s="275" customFormat="1" ht="10.15" x14ac:dyDescent="0.2">
      <c r="A302" s="282"/>
      <c r="B302" s="282"/>
      <c r="C302" s="282"/>
      <c r="D302" s="279"/>
      <c r="E302" s="276"/>
      <c r="F302" s="386"/>
      <c r="G302" s="386">
        <v>60.48</v>
      </c>
      <c r="H302" s="386"/>
      <c r="I302" s="386"/>
      <c r="J302" s="386">
        <f t="shared" si="24"/>
        <v>60.48</v>
      </c>
      <c r="K302" s="200"/>
      <c r="L302" s="73"/>
      <c r="M302" s="203"/>
      <c r="N302" s="277"/>
      <c r="O302" s="277"/>
      <c r="P302" s="277"/>
      <c r="Q302" s="277"/>
    </row>
    <row r="303" spans="1:17" s="275" customFormat="1" ht="10.15" x14ac:dyDescent="0.2">
      <c r="A303" s="282"/>
      <c r="B303" s="282"/>
      <c r="C303" s="282"/>
      <c r="D303" s="279"/>
      <c r="E303" s="276"/>
      <c r="F303" s="386"/>
      <c r="G303" s="386">
        <v>658.48</v>
      </c>
      <c r="H303" s="386"/>
      <c r="I303" s="386"/>
      <c r="J303" s="386">
        <f t="shared" si="24"/>
        <v>658.48</v>
      </c>
      <c r="K303" s="200"/>
      <c r="L303" s="73"/>
      <c r="M303" s="203"/>
      <c r="N303" s="277"/>
      <c r="O303" s="277"/>
      <c r="P303" s="277"/>
      <c r="Q303" s="277"/>
    </row>
    <row r="304" spans="1:17" s="275" customFormat="1" ht="10.15" x14ac:dyDescent="0.2">
      <c r="A304" s="282"/>
      <c r="B304" s="282"/>
      <c r="C304" s="282"/>
      <c r="D304" s="284" t="s">
        <v>453</v>
      </c>
      <c r="E304" s="276"/>
      <c r="F304" s="386"/>
      <c r="G304" s="386">
        <v>5</v>
      </c>
      <c r="H304" s="386">
        <v>0.8</v>
      </c>
      <c r="I304" s="386"/>
      <c r="J304" s="386">
        <f t="shared" si="24"/>
        <v>4</v>
      </c>
      <c r="K304" s="200"/>
      <c r="L304" s="73"/>
      <c r="M304" s="203"/>
      <c r="N304" s="277"/>
      <c r="O304" s="277"/>
      <c r="P304" s="277"/>
      <c r="Q304" s="277"/>
    </row>
    <row r="305" spans="1:17" s="275" customFormat="1" ht="10.15" x14ac:dyDescent="0.2">
      <c r="A305" s="282"/>
      <c r="B305" s="282"/>
      <c r="C305" s="282"/>
      <c r="D305" s="284" t="str">
        <f>"Total item "&amp;A300</f>
        <v>Total item 4.6</v>
      </c>
      <c r="E305" s="276"/>
      <c r="F305" s="386"/>
      <c r="G305" s="386"/>
      <c r="H305" s="386"/>
      <c r="I305" s="386"/>
      <c r="J305" s="383">
        <f>SUM(J301:J304)</f>
        <v>893.53</v>
      </c>
      <c r="K305" s="200"/>
      <c r="L305" s="73"/>
      <c r="M305" s="203"/>
      <c r="N305" s="277"/>
      <c r="O305" s="277"/>
      <c r="P305" s="277"/>
      <c r="Q305" s="277"/>
    </row>
    <row r="306" spans="1:17" s="275" customFormat="1" ht="10.15" x14ac:dyDescent="0.2">
      <c r="A306" s="282"/>
      <c r="B306" s="282"/>
      <c r="C306" s="282"/>
      <c r="D306" s="126"/>
      <c r="E306" s="119"/>
      <c r="F306" s="384"/>
      <c r="G306" s="384"/>
      <c r="H306" s="384"/>
      <c r="I306" s="384"/>
      <c r="J306" s="384"/>
      <c r="K306" s="200"/>
      <c r="L306" s="73"/>
      <c r="M306" s="203"/>
      <c r="N306" s="277"/>
      <c r="O306" s="277"/>
      <c r="P306" s="277"/>
      <c r="Q306" s="277"/>
    </row>
    <row r="307" spans="1:17" s="258" customFormat="1" ht="33.75" x14ac:dyDescent="0.2">
      <c r="A307" s="280" t="s">
        <v>227</v>
      </c>
      <c r="B307" s="278" t="s">
        <v>166</v>
      </c>
      <c r="C307" s="278" t="s">
        <v>1210</v>
      </c>
      <c r="D307" s="285" t="s">
        <v>1211</v>
      </c>
      <c r="E307" s="281" t="s">
        <v>1108</v>
      </c>
      <c r="F307" s="383"/>
      <c r="G307" s="383" t="s">
        <v>299</v>
      </c>
      <c r="H307" s="383"/>
      <c r="I307" s="383"/>
      <c r="J307" s="383"/>
      <c r="K307" s="410">
        <f>J309</f>
        <v>357.71</v>
      </c>
      <c r="L307" s="411">
        <v>99.19</v>
      </c>
      <c r="M307" s="412">
        <f>ROUND(L307*(1+$T$7),2)</f>
        <v>120.16</v>
      </c>
      <c r="N307" s="283">
        <f>TRUNC(K307*M307,2)</f>
        <v>42982.43</v>
      </c>
      <c r="O307" s="283">
        <v>95.89</v>
      </c>
      <c r="P307" s="283">
        <f>ROUND(O307*(1+$S$7),2)</f>
        <v>122.01</v>
      </c>
      <c r="Q307" s="283">
        <f>TRUNC(K307*P307,2)</f>
        <v>43644.19</v>
      </c>
    </row>
    <row r="308" spans="1:17" s="275" customFormat="1" x14ac:dyDescent="0.2">
      <c r="A308" s="282"/>
      <c r="B308" s="282"/>
      <c r="C308" s="282"/>
      <c r="D308" s="284" t="s">
        <v>369</v>
      </c>
      <c r="E308" s="276"/>
      <c r="F308" s="386"/>
      <c r="G308" s="386">
        <v>357.71</v>
      </c>
      <c r="H308" s="386"/>
      <c r="I308" s="386"/>
      <c r="J308" s="386">
        <f t="shared" ref="J308" si="25">ROUND(PRODUCT(F308:I308),2)</f>
        <v>357.71</v>
      </c>
      <c r="K308" s="200"/>
      <c r="L308" s="413"/>
      <c r="M308" s="203"/>
      <c r="N308" s="277"/>
      <c r="O308" s="277"/>
      <c r="P308" s="277"/>
      <c r="Q308" s="277"/>
    </row>
    <row r="309" spans="1:17" s="275" customFormat="1" ht="10.15" x14ac:dyDescent="0.2">
      <c r="A309" s="282"/>
      <c r="B309" s="282"/>
      <c r="C309" s="282"/>
      <c r="D309" s="284" t="str">
        <f>"Total item "&amp;A307</f>
        <v>Total item 4.7</v>
      </c>
      <c r="E309" s="276"/>
      <c r="F309" s="386"/>
      <c r="G309" s="386"/>
      <c r="H309" s="386"/>
      <c r="I309" s="386"/>
      <c r="J309" s="383">
        <f>SUM(J308:J308)</f>
        <v>357.71</v>
      </c>
      <c r="K309" s="200"/>
      <c r="L309" s="413"/>
      <c r="M309" s="203"/>
      <c r="N309" s="277"/>
      <c r="O309" s="277"/>
      <c r="P309" s="277"/>
      <c r="Q309" s="277"/>
    </row>
    <row r="310" spans="1:17" s="275" customFormat="1" ht="10.15" x14ac:dyDescent="0.2">
      <c r="A310" s="282"/>
      <c r="B310" s="282"/>
      <c r="C310" s="282"/>
      <c r="D310" s="126"/>
      <c r="E310" s="119"/>
      <c r="F310" s="384"/>
      <c r="G310" s="384"/>
      <c r="H310" s="384"/>
      <c r="I310" s="384"/>
      <c r="J310" s="384"/>
      <c r="K310" s="200"/>
      <c r="L310" s="413"/>
      <c r="M310" s="203"/>
      <c r="N310" s="277"/>
      <c r="O310" s="277"/>
      <c r="P310" s="277"/>
      <c r="Q310" s="277"/>
    </row>
    <row r="311" spans="1:17" s="275" customFormat="1" ht="10.15" x14ac:dyDescent="0.2">
      <c r="A311" s="282"/>
      <c r="B311" s="282"/>
      <c r="C311" s="282"/>
      <c r="D311" s="126"/>
      <c r="E311" s="119"/>
      <c r="F311" s="384"/>
      <c r="G311" s="384"/>
      <c r="H311" s="384"/>
      <c r="I311" s="384"/>
      <c r="J311" s="384"/>
      <c r="K311" s="200"/>
      <c r="L311" s="413"/>
      <c r="M311" s="203"/>
      <c r="N311" s="277"/>
      <c r="O311" s="277"/>
      <c r="P311" s="277"/>
      <c r="Q311" s="277"/>
    </row>
    <row r="312" spans="1:17" s="258" customFormat="1" ht="20.45" x14ac:dyDescent="0.2">
      <c r="A312" s="280" t="s">
        <v>685</v>
      </c>
      <c r="B312" s="278" t="s">
        <v>166</v>
      </c>
      <c r="C312" s="278" t="s">
        <v>1136</v>
      </c>
      <c r="D312" s="285" t="s">
        <v>1137</v>
      </c>
      <c r="E312" s="281" t="s">
        <v>1108</v>
      </c>
      <c r="F312" s="383"/>
      <c r="G312" s="383"/>
      <c r="H312" s="383"/>
      <c r="I312" s="383"/>
      <c r="J312" s="383"/>
      <c r="K312" s="410">
        <f>J316</f>
        <v>1251.24</v>
      </c>
      <c r="L312" s="411">
        <v>11.64</v>
      </c>
      <c r="M312" s="412">
        <f>ROUND(L312*(1+$T$7),2)</f>
        <v>14.1</v>
      </c>
      <c r="N312" s="283">
        <f>TRUNC(K312*M312,2)</f>
        <v>17642.48</v>
      </c>
      <c r="O312" s="283">
        <v>11.48</v>
      </c>
      <c r="P312" s="283">
        <f>ROUND(O312*(1+$S$7),2)</f>
        <v>14.61</v>
      </c>
      <c r="Q312" s="283">
        <f>TRUNC(K312*P312,2)</f>
        <v>18280.61</v>
      </c>
    </row>
    <row r="313" spans="1:17" s="275" customFormat="1" ht="10.15" x14ac:dyDescent="0.2">
      <c r="A313" s="282"/>
      <c r="B313" s="282"/>
      <c r="C313" s="282"/>
      <c r="D313" s="284" t="s">
        <v>1138</v>
      </c>
      <c r="E313" s="276"/>
      <c r="F313" s="386"/>
      <c r="G313" s="386"/>
      <c r="H313" s="386"/>
      <c r="I313" s="386"/>
      <c r="J313" s="386"/>
      <c r="K313" s="200"/>
      <c r="L313" s="413"/>
      <c r="M313" s="203"/>
      <c r="N313" s="277"/>
      <c r="O313" s="277"/>
      <c r="P313" s="277"/>
      <c r="Q313" s="277"/>
    </row>
    <row r="314" spans="1:17" s="275" customFormat="1" x14ac:dyDescent="0.2">
      <c r="A314" s="282"/>
      <c r="B314" s="282"/>
      <c r="C314" s="282"/>
      <c r="D314" s="279" t="s">
        <v>1139</v>
      </c>
      <c r="E314" s="276"/>
      <c r="F314" s="386">
        <f>J305</f>
        <v>893.53</v>
      </c>
      <c r="G314" s="386"/>
      <c r="H314" s="386"/>
      <c r="I314" s="386"/>
      <c r="J314" s="386">
        <f t="shared" ref="J314:J315" si="26">ROUND(PRODUCT(F314:I314),2)</f>
        <v>893.53</v>
      </c>
      <c r="K314" s="200"/>
      <c r="L314" s="413"/>
      <c r="M314" s="203"/>
      <c r="N314" s="277"/>
      <c r="O314" s="277"/>
      <c r="P314" s="277"/>
      <c r="Q314" s="277"/>
    </row>
    <row r="315" spans="1:17" s="275" customFormat="1" x14ac:dyDescent="0.2">
      <c r="A315" s="282"/>
      <c r="B315" s="282"/>
      <c r="C315" s="282"/>
      <c r="D315" s="279" t="s">
        <v>1212</v>
      </c>
      <c r="E315" s="276"/>
      <c r="F315" s="386">
        <f>J309</f>
        <v>357.71</v>
      </c>
      <c r="G315" s="386"/>
      <c r="H315" s="386"/>
      <c r="I315" s="386"/>
      <c r="J315" s="386">
        <f t="shared" si="26"/>
        <v>357.71</v>
      </c>
      <c r="K315" s="200"/>
      <c r="L315" s="413"/>
      <c r="M315" s="203"/>
      <c r="N315" s="277"/>
      <c r="O315" s="277"/>
      <c r="P315" s="277"/>
      <c r="Q315" s="277"/>
    </row>
    <row r="316" spans="1:17" s="275" customFormat="1" ht="10.15" x14ac:dyDescent="0.2">
      <c r="A316" s="282"/>
      <c r="B316" s="282"/>
      <c r="C316" s="282"/>
      <c r="D316" s="284" t="str">
        <f>"Total item "&amp;A312</f>
        <v>Total item 4.8</v>
      </c>
      <c r="E316" s="276"/>
      <c r="F316" s="386"/>
      <c r="G316" s="386"/>
      <c r="H316" s="386"/>
      <c r="I316" s="386"/>
      <c r="J316" s="383">
        <f>SUM(J314:J315)</f>
        <v>1251.24</v>
      </c>
      <c r="K316" s="200"/>
      <c r="L316" s="413"/>
      <c r="M316" s="203"/>
      <c r="N316" s="277"/>
      <c r="O316" s="277"/>
      <c r="P316" s="277"/>
      <c r="Q316" s="277"/>
    </row>
    <row r="317" spans="1:17" s="275" customFormat="1" ht="10.15" x14ac:dyDescent="0.2">
      <c r="A317" s="282"/>
      <c r="B317" s="282"/>
      <c r="C317" s="282"/>
      <c r="D317" s="126"/>
      <c r="E317" s="119"/>
      <c r="F317" s="384"/>
      <c r="G317" s="384"/>
      <c r="H317" s="384"/>
      <c r="I317" s="384"/>
      <c r="J317" s="384"/>
      <c r="K317" s="200"/>
      <c r="L317" s="413"/>
      <c r="M317" s="203"/>
      <c r="N317" s="277"/>
      <c r="O317" s="277"/>
      <c r="P317" s="277"/>
      <c r="Q317" s="277"/>
    </row>
    <row r="318" spans="1:17" s="258" customFormat="1" x14ac:dyDescent="0.2">
      <c r="A318" s="280" t="s">
        <v>980</v>
      </c>
      <c r="B318" s="278" t="s">
        <v>166</v>
      </c>
      <c r="C318" s="278">
        <v>93184</v>
      </c>
      <c r="D318" s="285" t="s">
        <v>322</v>
      </c>
      <c r="E318" s="281" t="s">
        <v>18</v>
      </c>
      <c r="F318" s="383"/>
      <c r="G318" s="383"/>
      <c r="H318" s="383"/>
      <c r="I318" s="383"/>
      <c r="J318" s="383"/>
      <c r="K318" s="410">
        <f>J328</f>
        <v>87.799999999999983</v>
      </c>
      <c r="L318" s="411">
        <v>17.079999999999998</v>
      </c>
      <c r="M318" s="412">
        <f>ROUND(L318*(1+$T$7),2)</f>
        <v>20.69</v>
      </c>
      <c r="N318" s="283">
        <f>TRUNC(K318*M318,2)</f>
        <v>1816.58</v>
      </c>
      <c r="O318" s="283">
        <v>16.38</v>
      </c>
      <c r="P318" s="283">
        <f>ROUND(O318*(1+$S$7),2)</f>
        <v>20.84</v>
      </c>
      <c r="Q318" s="283">
        <f>TRUNC(K318*P318,2)</f>
        <v>1829.75</v>
      </c>
    </row>
    <row r="319" spans="1:17" s="275" customFormat="1" ht="10.15" x14ac:dyDescent="0.2">
      <c r="A319" s="282"/>
      <c r="B319" s="282"/>
      <c r="C319" s="282"/>
      <c r="D319" s="279" t="s">
        <v>673</v>
      </c>
      <c r="E319" s="276"/>
      <c r="F319" s="386">
        <v>5</v>
      </c>
      <c r="G319" s="386">
        <v>1.4</v>
      </c>
      <c r="H319" s="386"/>
      <c r="I319" s="386"/>
      <c r="J319" s="386">
        <f t="shared" ref="J319:J327" si="27">ROUND(PRODUCT(F319:I319),2)</f>
        <v>7</v>
      </c>
      <c r="K319" s="200"/>
      <c r="L319" s="413"/>
      <c r="M319" s="203"/>
      <c r="N319" s="277"/>
      <c r="O319" s="277"/>
      <c r="P319" s="277"/>
      <c r="Q319" s="277"/>
    </row>
    <row r="320" spans="1:17" s="275" customFormat="1" ht="10.15" x14ac:dyDescent="0.2">
      <c r="A320" s="282"/>
      <c r="B320" s="282"/>
      <c r="C320" s="282"/>
      <c r="D320" s="279"/>
      <c r="E320" s="276"/>
      <c r="F320" s="386">
        <v>3</v>
      </c>
      <c r="G320" s="386">
        <v>1.5</v>
      </c>
      <c r="H320" s="386"/>
      <c r="I320" s="386"/>
      <c r="J320" s="386">
        <f t="shared" si="27"/>
        <v>4.5</v>
      </c>
      <c r="K320" s="200"/>
      <c r="L320" s="413"/>
      <c r="M320" s="203"/>
      <c r="N320" s="277"/>
      <c r="O320" s="277"/>
      <c r="P320" s="277"/>
      <c r="Q320" s="277"/>
    </row>
    <row r="321" spans="1:17" s="275" customFormat="1" ht="10.15" x14ac:dyDescent="0.2">
      <c r="A321" s="282"/>
      <c r="B321" s="282"/>
      <c r="C321" s="282"/>
      <c r="D321" s="279" t="s">
        <v>301</v>
      </c>
      <c r="E321" s="276"/>
      <c r="F321" s="386">
        <v>2</v>
      </c>
      <c r="G321" s="386">
        <v>1.3</v>
      </c>
      <c r="H321" s="386"/>
      <c r="I321" s="386"/>
      <c r="J321" s="386">
        <f t="shared" si="27"/>
        <v>2.6</v>
      </c>
      <c r="K321" s="200"/>
      <c r="L321" s="413"/>
      <c r="M321" s="203"/>
      <c r="N321" s="277"/>
      <c r="O321" s="277"/>
      <c r="P321" s="277"/>
      <c r="Q321" s="277"/>
    </row>
    <row r="322" spans="1:17" s="275" customFormat="1" ht="10.15" x14ac:dyDescent="0.2">
      <c r="A322" s="282"/>
      <c r="B322" s="282"/>
      <c r="C322" s="282"/>
      <c r="D322" s="279" t="s">
        <v>674</v>
      </c>
      <c r="E322" s="276"/>
      <c r="F322" s="386">
        <f>20+18</f>
        <v>38</v>
      </c>
      <c r="G322" s="386">
        <v>1.5</v>
      </c>
      <c r="H322" s="386"/>
      <c r="I322" s="386"/>
      <c r="J322" s="386">
        <f t="shared" si="27"/>
        <v>57</v>
      </c>
      <c r="K322" s="200"/>
      <c r="L322" s="413"/>
      <c r="M322" s="203"/>
      <c r="N322" s="277"/>
      <c r="O322" s="277"/>
      <c r="P322" s="277"/>
      <c r="Q322" s="277"/>
    </row>
    <row r="323" spans="1:17" s="275" customFormat="1" ht="10.15" x14ac:dyDescent="0.2">
      <c r="A323" s="282"/>
      <c r="B323" s="282"/>
      <c r="C323" s="282"/>
      <c r="D323" s="279"/>
      <c r="E323" s="276"/>
      <c r="F323" s="386">
        <v>4</v>
      </c>
      <c r="G323" s="386">
        <v>1.5</v>
      </c>
      <c r="H323" s="386"/>
      <c r="I323" s="386"/>
      <c r="J323" s="386">
        <f t="shared" si="27"/>
        <v>6</v>
      </c>
      <c r="K323" s="200"/>
      <c r="L323" s="413"/>
      <c r="M323" s="203"/>
      <c r="N323" s="277"/>
      <c r="O323" s="277"/>
      <c r="P323" s="277"/>
      <c r="Q323" s="277"/>
    </row>
    <row r="324" spans="1:17" s="275" customFormat="1" ht="10.15" x14ac:dyDescent="0.2">
      <c r="A324" s="282"/>
      <c r="B324" s="282"/>
      <c r="C324" s="282"/>
      <c r="D324" s="279"/>
      <c r="E324" s="276"/>
      <c r="F324" s="386"/>
      <c r="G324" s="386">
        <v>1.3</v>
      </c>
      <c r="H324" s="386"/>
      <c r="I324" s="386"/>
      <c r="J324" s="386">
        <f t="shared" si="27"/>
        <v>1.3</v>
      </c>
      <c r="K324" s="200"/>
      <c r="L324" s="413"/>
      <c r="M324" s="203"/>
      <c r="N324" s="277"/>
      <c r="O324" s="277"/>
      <c r="P324" s="277"/>
      <c r="Q324" s="277"/>
    </row>
    <row r="325" spans="1:17" s="275" customFormat="1" ht="10.15" x14ac:dyDescent="0.2">
      <c r="A325" s="282"/>
      <c r="B325" s="282"/>
      <c r="C325" s="282"/>
      <c r="D325" s="279" t="s">
        <v>673</v>
      </c>
      <c r="E325" s="276"/>
      <c r="F325" s="386">
        <v>2</v>
      </c>
      <c r="G325" s="386">
        <v>2.4</v>
      </c>
      <c r="H325" s="386"/>
      <c r="I325" s="386"/>
      <c r="J325" s="386">
        <f t="shared" si="27"/>
        <v>4.8</v>
      </c>
      <c r="K325" s="200"/>
      <c r="L325" s="413"/>
      <c r="M325" s="203"/>
      <c r="N325" s="277"/>
      <c r="O325" s="277"/>
      <c r="P325" s="277"/>
      <c r="Q325" s="277"/>
    </row>
    <row r="326" spans="1:17" s="275" customFormat="1" ht="10.15" x14ac:dyDescent="0.2">
      <c r="A326" s="282"/>
      <c r="B326" s="282"/>
      <c r="C326" s="282"/>
      <c r="D326" s="279" t="s">
        <v>675</v>
      </c>
      <c r="E326" s="276"/>
      <c r="F326" s="386"/>
      <c r="G326" s="386">
        <v>1.6</v>
      </c>
      <c r="H326" s="386"/>
      <c r="I326" s="386"/>
      <c r="J326" s="386">
        <f t="shared" si="27"/>
        <v>1.6</v>
      </c>
      <c r="K326" s="200"/>
      <c r="L326" s="413"/>
      <c r="M326" s="203"/>
      <c r="N326" s="277"/>
      <c r="O326" s="277"/>
      <c r="P326" s="277"/>
      <c r="Q326" s="277"/>
    </row>
    <row r="327" spans="1:17" s="275" customFormat="1" ht="10.15" x14ac:dyDescent="0.2">
      <c r="A327" s="282"/>
      <c r="B327" s="282"/>
      <c r="C327" s="282"/>
      <c r="D327" s="279"/>
      <c r="E327" s="276"/>
      <c r="F327" s="386"/>
      <c r="G327" s="386">
        <v>3</v>
      </c>
      <c r="H327" s="386"/>
      <c r="I327" s="386"/>
      <c r="J327" s="386">
        <f t="shared" si="27"/>
        <v>3</v>
      </c>
      <c r="K327" s="200"/>
      <c r="L327" s="413"/>
      <c r="M327" s="203"/>
      <c r="N327" s="277"/>
      <c r="O327" s="277"/>
      <c r="P327" s="277"/>
      <c r="Q327" s="277"/>
    </row>
    <row r="328" spans="1:17" s="275" customFormat="1" ht="10.15" x14ac:dyDescent="0.2">
      <c r="A328" s="282"/>
      <c r="B328" s="282"/>
      <c r="C328" s="282"/>
      <c r="D328" s="284" t="str">
        <f>"Total item "&amp;A318</f>
        <v>Total item 4.9</v>
      </c>
      <c r="E328" s="276"/>
      <c r="F328" s="386"/>
      <c r="G328" s="386"/>
      <c r="H328" s="386"/>
      <c r="I328" s="386"/>
      <c r="J328" s="383">
        <f>SUM(J319:J327)</f>
        <v>87.799999999999983</v>
      </c>
      <c r="K328" s="200"/>
      <c r="L328" s="413"/>
      <c r="M328" s="203"/>
      <c r="N328" s="277"/>
      <c r="O328" s="277"/>
      <c r="P328" s="277"/>
      <c r="Q328" s="277"/>
    </row>
    <row r="329" spans="1:17" s="275" customFormat="1" ht="10.15" x14ac:dyDescent="0.2">
      <c r="A329" s="282"/>
      <c r="B329" s="282"/>
      <c r="C329" s="282"/>
      <c r="D329" s="126"/>
      <c r="E329" s="119"/>
      <c r="F329" s="384"/>
      <c r="G329" s="384"/>
      <c r="H329" s="384"/>
      <c r="I329" s="384"/>
      <c r="J329" s="384"/>
      <c r="K329" s="200"/>
      <c r="L329" s="73"/>
      <c r="M329" s="203"/>
      <c r="N329" s="277"/>
      <c r="O329" s="277"/>
      <c r="P329" s="277"/>
      <c r="Q329" s="277"/>
    </row>
    <row r="330" spans="1:17" s="258" customFormat="1" x14ac:dyDescent="0.2">
      <c r="A330" s="280" t="s">
        <v>1037</v>
      </c>
      <c r="B330" s="278" t="s">
        <v>166</v>
      </c>
      <c r="C330" s="278">
        <v>93182</v>
      </c>
      <c r="D330" s="285" t="s">
        <v>321</v>
      </c>
      <c r="E330" s="281" t="s">
        <v>18</v>
      </c>
      <c r="F330" s="383"/>
      <c r="G330" s="383"/>
      <c r="H330" s="383"/>
      <c r="I330" s="383"/>
      <c r="J330" s="383"/>
      <c r="K330" s="410">
        <f>J338</f>
        <v>74.600000000000009</v>
      </c>
      <c r="L330" s="411">
        <v>22.14</v>
      </c>
      <c r="M330" s="412">
        <f>ROUND(L330*(1+$T$7),2)</f>
        <v>26.82</v>
      </c>
      <c r="N330" s="283">
        <f>TRUNC(K330*M330,2)</f>
        <v>2000.77</v>
      </c>
      <c r="O330" s="283">
        <v>21.39</v>
      </c>
      <c r="P330" s="283">
        <f>ROUND(O330*(1+$S$7),2)</f>
        <v>27.22</v>
      </c>
      <c r="Q330" s="283">
        <f>TRUNC(K330*P330,2)</f>
        <v>2030.61</v>
      </c>
    </row>
    <row r="331" spans="1:17" s="275" customFormat="1" ht="10.15" x14ac:dyDescent="0.2">
      <c r="A331" s="282"/>
      <c r="B331" s="282"/>
      <c r="C331" s="282"/>
      <c r="D331" s="279" t="s">
        <v>676</v>
      </c>
      <c r="E331" s="276"/>
      <c r="F331" s="386">
        <v>8</v>
      </c>
      <c r="G331" s="386">
        <v>1.7</v>
      </c>
      <c r="H331" s="386"/>
      <c r="I331" s="386"/>
      <c r="J331" s="386">
        <f t="shared" ref="J331:J337" si="28">ROUND(PRODUCT(F331:I331),2)</f>
        <v>13.6</v>
      </c>
      <c r="K331" s="200"/>
      <c r="L331" s="73"/>
      <c r="M331" s="203"/>
      <c r="N331" s="277"/>
      <c r="O331" s="277"/>
      <c r="P331" s="277"/>
      <c r="Q331" s="277"/>
    </row>
    <row r="332" spans="1:17" s="275" customFormat="1" ht="10.15" x14ac:dyDescent="0.2">
      <c r="A332" s="282"/>
      <c r="B332" s="282"/>
      <c r="C332" s="282"/>
      <c r="D332" s="279"/>
      <c r="E332" s="276"/>
      <c r="F332" s="386">
        <v>2</v>
      </c>
      <c r="G332" s="386">
        <v>1.4</v>
      </c>
      <c r="H332" s="386"/>
      <c r="I332" s="386"/>
      <c r="J332" s="386">
        <f t="shared" si="28"/>
        <v>2.8</v>
      </c>
      <c r="K332" s="200"/>
      <c r="L332" s="73"/>
      <c r="M332" s="203"/>
      <c r="N332" s="277"/>
      <c r="O332" s="277"/>
      <c r="P332" s="277"/>
      <c r="Q332" s="277"/>
    </row>
    <row r="333" spans="1:17" s="275" customFormat="1" ht="10.15" x14ac:dyDescent="0.2">
      <c r="A333" s="282"/>
      <c r="B333" s="282"/>
      <c r="C333" s="282"/>
      <c r="D333" s="279" t="s">
        <v>677</v>
      </c>
      <c r="E333" s="276"/>
      <c r="F333" s="386"/>
      <c r="G333" s="386">
        <v>1.4</v>
      </c>
      <c r="H333" s="386"/>
      <c r="I333" s="386"/>
      <c r="J333" s="386">
        <f t="shared" si="28"/>
        <v>1.4</v>
      </c>
      <c r="K333" s="200"/>
      <c r="L333" s="73"/>
      <c r="M333" s="203"/>
      <c r="N333" s="277"/>
      <c r="O333" s="277"/>
      <c r="P333" s="277"/>
      <c r="Q333" s="277"/>
    </row>
    <row r="334" spans="1:17" s="275" customFormat="1" ht="10.15" x14ac:dyDescent="0.2">
      <c r="A334" s="282"/>
      <c r="B334" s="282"/>
      <c r="C334" s="282"/>
      <c r="D334" s="279" t="s">
        <v>674</v>
      </c>
      <c r="E334" s="276"/>
      <c r="F334" s="386">
        <v>30</v>
      </c>
      <c r="G334" s="386">
        <v>1.7</v>
      </c>
      <c r="H334" s="386"/>
      <c r="I334" s="386"/>
      <c r="J334" s="386">
        <f t="shared" si="28"/>
        <v>51</v>
      </c>
      <c r="K334" s="200"/>
      <c r="L334" s="73"/>
      <c r="M334" s="203"/>
      <c r="N334" s="277"/>
      <c r="O334" s="277"/>
      <c r="P334" s="277"/>
      <c r="Q334" s="277"/>
    </row>
    <row r="335" spans="1:17" s="275" customFormat="1" ht="10.15" x14ac:dyDescent="0.2">
      <c r="A335" s="282"/>
      <c r="B335" s="282"/>
      <c r="C335" s="282"/>
      <c r="D335" s="279"/>
      <c r="E335" s="276"/>
      <c r="F335" s="386"/>
      <c r="G335" s="386">
        <v>1.4</v>
      </c>
      <c r="H335" s="386"/>
      <c r="I335" s="386"/>
      <c r="J335" s="386">
        <f t="shared" si="28"/>
        <v>1.4</v>
      </c>
      <c r="K335" s="200"/>
      <c r="L335" s="73"/>
      <c r="M335" s="203"/>
      <c r="N335" s="277"/>
      <c r="O335" s="277"/>
      <c r="P335" s="277"/>
      <c r="Q335" s="277"/>
    </row>
    <row r="336" spans="1:17" s="275" customFormat="1" ht="10.15" x14ac:dyDescent="0.2">
      <c r="A336" s="282"/>
      <c r="B336" s="282"/>
      <c r="C336" s="282"/>
      <c r="D336" s="279" t="s">
        <v>301</v>
      </c>
      <c r="E336" s="276"/>
      <c r="F336" s="386"/>
      <c r="G336" s="386">
        <v>2.4</v>
      </c>
      <c r="H336" s="386"/>
      <c r="I336" s="386"/>
      <c r="J336" s="386">
        <f t="shared" si="28"/>
        <v>2.4</v>
      </c>
      <c r="K336" s="200"/>
      <c r="L336" s="73"/>
      <c r="M336" s="203"/>
      <c r="N336" s="277"/>
      <c r="O336" s="277"/>
      <c r="P336" s="277"/>
      <c r="Q336" s="277"/>
    </row>
    <row r="337" spans="1:17" s="275" customFormat="1" ht="10.15" x14ac:dyDescent="0.2">
      <c r="A337" s="282"/>
      <c r="B337" s="282"/>
      <c r="C337" s="282"/>
      <c r="D337" s="279"/>
      <c r="E337" s="276"/>
      <c r="F337" s="386"/>
      <c r="G337" s="386">
        <v>2</v>
      </c>
      <c r="H337" s="386"/>
      <c r="I337" s="386"/>
      <c r="J337" s="386">
        <f t="shared" si="28"/>
        <v>2</v>
      </c>
      <c r="K337" s="200"/>
      <c r="L337" s="73"/>
      <c r="M337" s="203"/>
      <c r="N337" s="277"/>
      <c r="O337" s="277"/>
      <c r="P337" s="277"/>
      <c r="Q337" s="277"/>
    </row>
    <row r="338" spans="1:17" s="275" customFormat="1" ht="10.15" x14ac:dyDescent="0.2">
      <c r="A338" s="282"/>
      <c r="B338" s="282"/>
      <c r="C338" s="282"/>
      <c r="D338" s="284" t="str">
        <f>"Total item "&amp;A330</f>
        <v>Total item 4.10</v>
      </c>
      <c r="E338" s="276"/>
      <c r="F338" s="386"/>
      <c r="G338" s="386"/>
      <c r="H338" s="386"/>
      <c r="I338" s="386"/>
      <c r="J338" s="383">
        <f>SUM(J331:J337)</f>
        <v>74.600000000000009</v>
      </c>
      <c r="K338" s="200"/>
      <c r="L338" s="73"/>
      <c r="M338" s="203"/>
      <c r="N338" s="277"/>
      <c r="O338" s="277"/>
      <c r="P338" s="277"/>
      <c r="Q338" s="277"/>
    </row>
    <row r="339" spans="1:17" s="275" customFormat="1" ht="10.15" x14ac:dyDescent="0.2">
      <c r="A339" s="282"/>
      <c r="B339" s="282"/>
      <c r="C339" s="282"/>
      <c r="D339" s="126"/>
      <c r="E339" s="119"/>
      <c r="F339" s="384"/>
      <c r="G339" s="384"/>
      <c r="H339" s="384"/>
      <c r="I339" s="384"/>
      <c r="J339" s="384"/>
      <c r="K339" s="200"/>
      <c r="L339" s="73"/>
      <c r="M339" s="203"/>
      <c r="N339" s="277"/>
      <c r="O339" s="277"/>
      <c r="P339" s="277"/>
      <c r="Q339" s="277"/>
    </row>
    <row r="340" spans="1:17" s="258" customFormat="1" ht="22.5" x14ac:dyDescent="0.2">
      <c r="A340" s="280" t="s">
        <v>1039</v>
      </c>
      <c r="B340" s="278" t="s">
        <v>166</v>
      </c>
      <c r="C340" s="278">
        <v>93196</v>
      </c>
      <c r="D340" s="285" t="s">
        <v>686</v>
      </c>
      <c r="E340" s="281" t="s">
        <v>18</v>
      </c>
      <c r="F340" s="383"/>
      <c r="G340" s="383"/>
      <c r="H340" s="383"/>
      <c r="I340" s="383"/>
      <c r="J340" s="383"/>
      <c r="K340" s="410">
        <f>J348</f>
        <v>74.600000000000009</v>
      </c>
      <c r="L340" s="415">
        <v>38.450000000000003</v>
      </c>
      <c r="M340" s="412">
        <f>ROUND(L340*(1+$T$7),2)</f>
        <v>46.58</v>
      </c>
      <c r="N340" s="283">
        <f>TRUNC(K340*M340,2)</f>
        <v>3474.86</v>
      </c>
      <c r="O340" s="283">
        <v>36.76</v>
      </c>
      <c r="P340" s="283">
        <f>ROUND(O340*(1+$S$7),2)</f>
        <v>46.77</v>
      </c>
      <c r="Q340" s="283">
        <f>TRUNC(K340*P340,2)</f>
        <v>3489.04</v>
      </c>
    </row>
    <row r="341" spans="1:17" s="275" customFormat="1" ht="10.15" x14ac:dyDescent="0.2">
      <c r="A341" s="282"/>
      <c r="B341" s="282"/>
      <c r="C341" s="282"/>
      <c r="D341" s="279" t="s">
        <v>676</v>
      </c>
      <c r="E341" s="276"/>
      <c r="F341" s="386">
        <v>8</v>
      </c>
      <c r="G341" s="386">
        <v>1.7</v>
      </c>
      <c r="H341" s="386"/>
      <c r="I341" s="386"/>
      <c r="J341" s="386">
        <f t="shared" ref="J341:J347" si="29">ROUND(PRODUCT(F341:I341),2)</f>
        <v>13.6</v>
      </c>
      <c r="K341" s="200"/>
      <c r="L341" s="73"/>
      <c r="M341" s="203"/>
      <c r="N341" s="277"/>
      <c r="O341" s="277"/>
      <c r="P341" s="277"/>
      <c r="Q341" s="277"/>
    </row>
    <row r="342" spans="1:17" s="275" customFormat="1" ht="10.15" x14ac:dyDescent="0.2">
      <c r="A342" s="282"/>
      <c r="B342" s="282"/>
      <c r="C342" s="282"/>
      <c r="D342" s="279"/>
      <c r="E342" s="276"/>
      <c r="F342" s="386">
        <v>2</v>
      </c>
      <c r="G342" s="386">
        <v>1.4</v>
      </c>
      <c r="H342" s="386"/>
      <c r="I342" s="386"/>
      <c r="J342" s="386">
        <f t="shared" si="29"/>
        <v>2.8</v>
      </c>
      <c r="K342" s="200"/>
      <c r="L342" s="73"/>
      <c r="M342" s="203"/>
      <c r="N342" s="277"/>
      <c r="O342" s="277"/>
      <c r="P342" s="277"/>
      <c r="Q342" s="277"/>
    </row>
    <row r="343" spans="1:17" s="275" customFormat="1" ht="10.15" x14ac:dyDescent="0.2">
      <c r="A343" s="282"/>
      <c r="B343" s="282"/>
      <c r="C343" s="282"/>
      <c r="D343" s="279" t="s">
        <v>677</v>
      </c>
      <c r="E343" s="276"/>
      <c r="F343" s="386"/>
      <c r="G343" s="386">
        <v>1.4</v>
      </c>
      <c r="H343" s="386"/>
      <c r="I343" s="386"/>
      <c r="J343" s="386">
        <f t="shared" si="29"/>
        <v>1.4</v>
      </c>
      <c r="K343" s="200"/>
      <c r="L343" s="73"/>
      <c r="M343" s="203"/>
      <c r="N343" s="277"/>
      <c r="O343" s="277"/>
      <c r="P343" s="277"/>
      <c r="Q343" s="277"/>
    </row>
    <row r="344" spans="1:17" s="275" customFormat="1" ht="10.15" x14ac:dyDescent="0.2">
      <c r="A344" s="282"/>
      <c r="B344" s="282"/>
      <c r="C344" s="282"/>
      <c r="D344" s="279" t="s">
        <v>674</v>
      </c>
      <c r="E344" s="276"/>
      <c r="F344" s="386">
        <v>30</v>
      </c>
      <c r="G344" s="386">
        <v>1.7</v>
      </c>
      <c r="H344" s="386"/>
      <c r="I344" s="386"/>
      <c r="J344" s="386">
        <f t="shared" si="29"/>
        <v>51</v>
      </c>
      <c r="K344" s="200"/>
      <c r="L344" s="73"/>
      <c r="M344" s="203"/>
      <c r="N344" s="277"/>
      <c r="O344" s="277"/>
      <c r="P344" s="277"/>
      <c r="Q344" s="277"/>
    </row>
    <row r="345" spans="1:17" s="275" customFormat="1" ht="10.15" x14ac:dyDescent="0.2">
      <c r="A345" s="282"/>
      <c r="B345" s="282"/>
      <c r="C345" s="282"/>
      <c r="D345" s="279"/>
      <c r="E345" s="276"/>
      <c r="F345" s="386"/>
      <c r="G345" s="386">
        <v>1.4</v>
      </c>
      <c r="H345" s="386"/>
      <c r="I345" s="386"/>
      <c r="J345" s="386">
        <f t="shared" si="29"/>
        <v>1.4</v>
      </c>
      <c r="K345" s="200"/>
      <c r="L345" s="73"/>
      <c r="M345" s="203"/>
      <c r="N345" s="277"/>
      <c r="O345" s="277"/>
      <c r="P345" s="277"/>
      <c r="Q345" s="277"/>
    </row>
    <row r="346" spans="1:17" s="275" customFormat="1" ht="10.15" x14ac:dyDescent="0.2">
      <c r="A346" s="282"/>
      <c r="B346" s="282"/>
      <c r="C346" s="282"/>
      <c r="D346" s="279" t="s">
        <v>301</v>
      </c>
      <c r="E346" s="276"/>
      <c r="F346" s="386"/>
      <c r="G346" s="386">
        <v>2.4</v>
      </c>
      <c r="H346" s="386"/>
      <c r="I346" s="386"/>
      <c r="J346" s="386">
        <f t="shared" si="29"/>
        <v>2.4</v>
      </c>
      <c r="K346" s="200"/>
      <c r="L346" s="73"/>
      <c r="M346" s="203"/>
      <c r="N346" s="277"/>
      <c r="O346" s="277"/>
      <c r="P346" s="277"/>
      <c r="Q346" s="277"/>
    </row>
    <row r="347" spans="1:17" s="275" customFormat="1" ht="10.15" x14ac:dyDescent="0.2">
      <c r="A347" s="282"/>
      <c r="B347" s="282"/>
      <c r="C347" s="282"/>
      <c r="D347" s="279"/>
      <c r="E347" s="276"/>
      <c r="F347" s="386"/>
      <c r="G347" s="386">
        <v>2</v>
      </c>
      <c r="H347" s="386"/>
      <c r="I347" s="386"/>
      <c r="J347" s="386">
        <f t="shared" si="29"/>
        <v>2</v>
      </c>
      <c r="K347" s="200"/>
      <c r="L347" s="73"/>
      <c r="M347" s="203"/>
      <c r="N347" s="277"/>
      <c r="O347" s="277"/>
      <c r="P347" s="277"/>
      <c r="Q347" s="277"/>
    </row>
    <row r="348" spans="1:17" s="275" customFormat="1" ht="10.15" x14ac:dyDescent="0.2">
      <c r="A348" s="282"/>
      <c r="B348" s="282"/>
      <c r="C348" s="282"/>
      <c r="D348" s="284" t="str">
        <f>"Total item "&amp;A340</f>
        <v>Total item 4.11</v>
      </c>
      <c r="E348" s="276"/>
      <c r="F348" s="386"/>
      <c r="G348" s="386"/>
      <c r="H348" s="386"/>
      <c r="I348" s="386"/>
      <c r="J348" s="383">
        <f>SUM(J341:J347)</f>
        <v>74.600000000000009</v>
      </c>
      <c r="K348" s="200"/>
      <c r="L348" s="73"/>
      <c r="M348" s="203"/>
      <c r="N348" s="277"/>
      <c r="O348" s="277"/>
      <c r="P348" s="277"/>
      <c r="Q348" s="277"/>
    </row>
    <row r="349" spans="1:17" s="275" customFormat="1" ht="10.15" x14ac:dyDescent="0.2">
      <c r="A349" s="282"/>
      <c r="B349" s="282"/>
      <c r="C349" s="282"/>
      <c r="D349" s="126"/>
      <c r="E349" s="119"/>
      <c r="F349" s="384"/>
      <c r="G349" s="384"/>
      <c r="H349" s="384"/>
      <c r="I349" s="384"/>
      <c r="J349" s="384"/>
      <c r="K349" s="200"/>
      <c r="L349" s="73"/>
      <c r="M349" s="203"/>
      <c r="N349" s="277"/>
      <c r="O349" s="277"/>
      <c r="P349" s="277"/>
      <c r="Q349" s="277"/>
    </row>
    <row r="350" spans="1:17" s="258" customFormat="1" ht="45" x14ac:dyDescent="0.2">
      <c r="A350" s="280" t="s">
        <v>1050</v>
      </c>
      <c r="B350" s="278" t="s">
        <v>166</v>
      </c>
      <c r="C350" s="278" t="s">
        <v>1140</v>
      </c>
      <c r="D350" s="285" t="s">
        <v>1141</v>
      </c>
      <c r="E350" s="281" t="s">
        <v>1036</v>
      </c>
      <c r="F350" s="383"/>
      <c r="G350" s="383"/>
      <c r="H350" s="383"/>
      <c r="I350" s="383"/>
      <c r="J350" s="383"/>
      <c r="K350" s="410">
        <f>J355</f>
        <v>1255.6500000000001</v>
      </c>
      <c r="L350" s="415">
        <v>9.64</v>
      </c>
      <c r="M350" s="412">
        <f>ROUND(L350*(1+$T$7),2)</f>
        <v>11.68</v>
      </c>
      <c r="N350" s="283">
        <f>TRUNC(K350*M350,2)</f>
        <v>14665.99</v>
      </c>
      <c r="O350" s="283">
        <v>9.18</v>
      </c>
      <c r="P350" s="283">
        <f>ROUND(O350*(1+$S$7),2)</f>
        <v>11.68</v>
      </c>
      <c r="Q350" s="283">
        <f>TRUNC(K350*P350,2)</f>
        <v>14665.99</v>
      </c>
    </row>
    <row r="351" spans="1:17" s="275" customFormat="1" x14ac:dyDescent="0.2">
      <c r="A351" s="282"/>
      <c r="B351" s="282"/>
      <c r="C351" s="282"/>
      <c r="D351" s="279" t="s">
        <v>1056</v>
      </c>
      <c r="E351" s="276"/>
      <c r="F351" s="386"/>
      <c r="G351" s="386"/>
      <c r="H351" s="386"/>
      <c r="I351" s="386"/>
      <c r="J351" s="386"/>
      <c r="K351" s="200"/>
      <c r="L351" s="73"/>
      <c r="M351" s="203"/>
      <c r="N351" s="277"/>
      <c r="O351" s="277"/>
      <c r="P351" s="277"/>
      <c r="Q351" s="277"/>
    </row>
    <row r="352" spans="1:17" s="275" customFormat="1" ht="10.15" x14ac:dyDescent="0.2">
      <c r="A352" s="282"/>
      <c r="B352" s="282"/>
      <c r="C352" s="282"/>
      <c r="D352" s="279" t="s">
        <v>1062</v>
      </c>
      <c r="E352" s="276"/>
      <c r="F352" s="386">
        <v>900.3</v>
      </c>
      <c r="G352" s="386">
        <v>0.90909090909090906</v>
      </c>
      <c r="H352" s="386"/>
      <c r="I352" s="386"/>
      <c r="J352" s="386">
        <f t="shared" ref="J352:J354" si="30">ROUND(PRODUCT(F352:I352),2)</f>
        <v>818.45</v>
      </c>
      <c r="K352" s="200"/>
      <c r="L352" s="73"/>
      <c r="M352" s="203"/>
      <c r="N352" s="277"/>
      <c r="O352" s="277"/>
      <c r="P352" s="277"/>
      <c r="Q352" s="277"/>
    </row>
    <row r="353" spans="1:17" s="275" customFormat="1" ht="10.15" x14ac:dyDescent="0.2">
      <c r="A353" s="282"/>
      <c r="B353" s="282"/>
      <c r="C353" s="282"/>
      <c r="D353" s="279" t="s">
        <v>1063</v>
      </c>
      <c r="E353" s="276"/>
      <c r="F353" s="386">
        <v>1163.7999999999997</v>
      </c>
      <c r="G353" s="386">
        <v>0.90909090909090906</v>
      </c>
      <c r="H353" s="386"/>
      <c r="I353" s="386"/>
      <c r="J353" s="386">
        <f t="shared" si="30"/>
        <v>1058</v>
      </c>
      <c r="K353" s="200"/>
      <c r="L353" s="73"/>
      <c r="M353" s="203"/>
      <c r="N353" s="277"/>
      <c r="O353" s="277"/>
      <c r="P353" s="277"/>
      <c r="Q353" s="277"/>
    </row>
    <row r="354" spans="1:17" s="275" customFormat="1" ht="10.15" x14ac:dyDescent="0.2">
      <c r="A354" s="282"/>
      <c r="B354" s="282"/>
      <c r="C354" s="282"/>
      <c r="D354" s="279" t="s">
        <v>1170</v>
      </c>
      <c r="E354" s="276"/>
      <c r="F354" s="386">
        <v>-620.79999999999995</v>
      </c>
      <c r="G354" s="386"/>
      <c r="H354" s="386"/>
      <c r="I354" s="386"/>
      <c r="J354" s="386">
        <f t="shared" si="30"/>
        <v>-620.79999999999995</v>
      </c>
      <c r="K354" s="200"/>
      <c r="L354" s="73"/>
      <c r="M354" s="203"/>
      <c r="N354" s="277"/>
      <c r="O354" s="277"/>
      <c r="P354" s="277"/>
      <c r="Q354" s="277"/>
    </row>
    <row r="355" spans="1:17" s="275" customFormat="1" ht="10.15" x14ac:dyDescent="0.2">
      <c r="A355" s="282"/>
      <c r="B355" s="282"/>
      <c r="C355" s="282"/>
      <c r="D355" s="284" t="str">
        <f>"Total item "&amp;A350</f>
        <v>Total item 4.12</v>
      </c>
      <c r="E355" s="276"/>
      <c r="F355" s="386"/>
      <c r="G355" s="386"/>
      <c r="H355" s="386"/>
      <c r="I355" s="386"/>
      <c r="J355" s="383">
        <f>SUM(J351:J354)</f>
        <v>1255.6500000000001</v>
      </c>
      <c r="K355" s="200"/>
      <c r="L355" s="73"/>
      <c r="M355" s="203"/>
      <c r="N355" s="277"/>
      <c r="O355" s="277"/>
      <c r="P355" s="277"/>
      <c r="Q355" s="277"/>
    </row>
    <row r="356" spans="1:17" s="275" customFormat="1" ht="10.15" x14ac:dyDescent="0.2">
      <c r="A356" s="282"/>
      <c r="B356" s="282"/>
      <c r="C356" s="282"/>
      <c r="D356" s="126"/>
      <c r="E356" s="119"/>
      <c r="F356" s="384"/>
      <c r="G356" s="384"/>
      <c r="H356" s="384"/>
      <c r="I356" s="384"/>
      <c r="J356" s="384"/>
      <c r="K356" s="200"/>
      <c r="L356" s="73"/>
      <c r="M356" s="203"/>
      <c r="N356" s="277"/>
      <c r="O356" s="277"/>
      <c r="P356" s="277"/>
      <c r="Q356" s="277"/>
    </row>
    <row r="357" spans="1:17" s="258" customFormat="1" ht="45" x14ac:dyDescent="0.2">
      <c r="A357" s="280" t="s">
        <v>1055</v>
      </c>
      <c r="B357" s="278" t="s">
        <v>166</v>
      </c>
      <c r="C357" s="278" t="s">
        <v>1142</v>
      </c>
      <c r="D357" s="285" t="s">
        <v>1061</v>
      </c>
      <c r="E357" s="281" t="s">
        <v>1036</v>
      </c>
      <c r="F357" s="383"/>
      <c r="G357" s="383"/>
      <c r="H357" s="383"/>
      <c r="I357" s="383"/>
      <c r="J357" s="383"/>
      <c r="K357" s="410">
        <f>J362</f>
        <v>483.46000000000004</v>
      </c>
      <c r="L357" s="415">
        <v>8.48</v>
      </c>
      <c r="M357" s="412">
        <f>ROUND(L357*(1+$T$7),2)</f>
        <v>10.27</v>
      </c>
      <c r="N357" s="283">
        <f>TRUNC(K357*M357,2)</f>
        <v>4965.13</v>
      </c>
      <c r="O357" s="283">
        <v>8.19</v>
      </c>
      <c r="P357" s="283">
        <f>ROUND(O357*(1+$S$7),2)</f>
        <v>10.42</v>
      </c>
      <c r="Q357" s="283">
        <f>TRUNC(K357*P357,2)</f>
        <v>5037.6499999999996</v>
      </c>
    </row>
    <row r="358" spans="1:17" s="275" customFormat="1" x14ac:dyDescent="0.2">
      <c r="A358" s="282"/>
      <c r="B358" s="282"/>
      <c r="C358" s="282"/>
      <c r="D358" s="279" t="s">
        <v>1056</v>
      </c>
      <c r="E358" s="276"/>
      <c r="F358" s="386"/>
      <c r="G358" s="386"/>
      <c r="H358" s="386"/>
      <c r="I358" s="386"/>
      <c r="J358" s="386"/>
      <c r="K358" s="200"/>
      <c r="L358" s="73"/>
      <c r="M358" s="203"/>
      <c r="N358" s="277"/>
      <c r="O358" s="277"/>
      <c r="P358" s="277"/>
      <c r="Q358" s="277"/>
    </row>
    <row r="359" spans="1:17" s="275" customFormat="1" ht="10.15" x14ac:dyDescent="0.2">
      <c r="A359" s="282"/>
      <c r="B359" s="282"/>
      <c r="C359" s="282"/>
      <c r="D359" s="279" t="s">
        <v>1062</v>
      </c>
      <c r="E359" s="276"/>
      <c r="F359" s="386">
        <v>0</v>
      </c>
      <c r="G359" s="386">
        <v>0.90909090909090906</v>
      </c>
      <c r="H359" s="386"/>
      <c r="I359" s="386"/>
      <c r="J359" s="386">
        <f t="shared" ref="J359:J361" si="31">ROUND(PRODUCT(F359:I359),2)</f>
        <v>0</v>
      </c>
      <c r="K359" s="200"/>
      <c r="L359" s="73"/>
      <c r="M359" s="203"/>
      <c r="N359" s="277"/>
      <c r="O359" s="277"/>
      <c r="P359" s="277"/>
      <c r="Q359" s="277"/>
    </row>
    <row r="360" spans="1:17" s="275" customFormat="1" ht="10.15" x14ac:dyDescent="0.2">
      <c r="A360" s="282"/>
      <c r="B360" s="282"/>
      <c r="C360" s="282"/>
      <c r="D360" s="279" t="s">
        <v>1063</v>
      </c>
      <c r="E360" s="276"/>
      <c r="F360" s="386">
        <v>728.7</v>
      </c>
      <c r="G360" s="386">
        <v>0.90909090909090906</v>
      </c>
      <c r="H360" s="386"/>
      <c r="I360" s="386"/>
      <c r="J360" s="386">
        <f t="shared" si="31"/>
        <v>662.45</v>
      </c>
      <c r="K360" s="200"/>
      <c r="L360" s="73"/>
      <c r="M360" s="203"/>
      <c r="N360" s="277"/>
      <c r="O360" s="277"/>
      <c r="P360" s="277"/>
      <c r="Q360" s="277"/>
    </row>
    <row r="361" spans="1:17" s="275" customFormat="1" ht="10.15" x14ac:dyDescent="0.2">
      <c r="A361" s="282"/>
      <c r="B361" s="282"/>
      <c r="C361" s="282"/>
      <c r="D361" s="279" t="s">
        <v>1170</v>
      </c>
      <c r="E361" s="276"/>
      <c r="F361" s="386">
        <v>-178.99</v>
      </c>
      <c r="G361" s="386"/>
      <c r="H361" s="386"/>
      <c r="I361" s="386"/>
      <c r="J361" s="386">
        <f t="shared" si="31"/>
        <v>-178.99</v>
      </c>
      <c r="K361" s="200"/>
      <c r="L361" s="73"/>
      <c r="M361" s="203"/>
      <c r="N361" s="277"/>
      <c r="O361" s="277"/>
      <c r="P361" s="277"/>
      <c r="Q361" s="277"/>
    </row>
    <row r="362" spans="1:17" s="275" customFormat="1" ht="10.15" x14ac:dyDescent="0.2">
      <c r="A362" s="282"/>
      <c r="B362" s="282"/>
      <c r="C362" s="282"/>
      <c r="D362" s="284" t="str">
        <f>"Total item "&amp;A357</f>
        <v>Total item 4.13</v>
      </c>
      <c r="E362" s="276"/>
      <c r="F362" s="386"/>
      <c r="G362" s="386"/>
      <c r="H362" s="386"/>
      <c r="I362" s="386"/>
      <c r="J362" s="383">
        <f>SUM(J358:J361)</f>
        <v>483.46000000000004</v>
      </c>
      <c r="K362" s="200"/>
      <c r="L362" s="73"/>
      <c r="M362" s="203"/>
      <c r="N362" s="277"/>
      <c r="O362" s="277"/>
      <c r="P362" s="277"/>
      <c r="Q362" s="277"/>
    </row>
    <row r="363" spans="1:17" s="275" customFormat="1" ht="10.15" x14ac:dyDescent="0.2">
      <c r="A363" s="282"/>
      <c r="B363" s="282"/>
      <c r="C363" s="282"/>
      <c r="D363" s="126"/>
      <c r="E363" s="119"/>
      <c r="F363" s="384"/>
      <c r="G363" s="384"/>
      <c r="H363" s="384"/>
      <c r="I363" s="384"/>
      <c r="J363" s="384"/>
      <c r="K363" s="200"/>
      <c r="L363" s="73"/>
      <c r="M363" s="203"/>
      <c r="N363" s="277"/>
      <c r="O363" s="277"/>
      <c r="P363" s="277"/>
      <c r="Q363" s="277"/>
    </row>
    <row r="364" spans="1:17" s="258" customFormat="1" ht="45" x14ac:dyDescent="0.2">
      <c r="A364" s="280" t="s">
        <v>1057</v>
      </c>
      <c r="B364" s="278" t="s">
        <v>166</v>
      </c>
      <c r="C364" s="278" t="s">
        <v>1143</v>
      </c>
      <c r="D364" s="285" t="s">
        <v>1064</v>
      </c>
      <c r="E364" s="281" t="s">
        <v>1036</v>
      </c>
      <c r="F364" s="383"/>
      <c r="G364" s="383"/>
      <c r="H364" s="383"/>
      <c r="I364" s="383"/>
      <c r="J364" s="383"/>
      <c r="K364" s="410">
        <f>J369</f>
        <v>753.09</v>
      </c>
      <c r="L364" s="415">
        <v>8.36</v>
      </c>
      <c r="M364" s="412">
        <f>ROUND(L364*(1+$T$7),2)</f>
        <v>10.130000000000001</v>
      </c>
      <c r="N364" s="283">
        <f>TRUNC(K364*M364,2)</f>
        <v>7628.8</v>
      </c>
      <c r="O364" s="283">
        <v>8.14</v>
      </c>
      <c r="P364" s="283">
        <f>ROUND(O364*(1+$S$7),2)</f>
        <v>10.36</v>
      </c>
      <c r="Q364" s="283">
        <f>TRUNC(K364*P364,2)</f>
        <v>7802.01</v>
      </c>
    </row>
    <row r="365" spans="1:17" s="275" customFormat="1" x14ac:dyDescent="0.2">
      <c r="A365" s="282"/>
      <c r="B365" s="282"/>
      <c r="C365" s="282"/>
      <c r="D365" s="279" t="s">
        <v>1056</v>
      </c>
      <c r="E365" s="276"/>
      <c r="F365" s="386"/>
      <c r="G365" s="386"/>
      <c r="H365" s="386"/>
      <c r="I365" s="386"/>
      <c r="J365" s="386"/>
      <c r="K365" s="200"/>
      <c r="L365" s="73"/>
      <c r="M365" s="203"/>
      <c r="N365" s="277"/>
      <c r="O365" s="277"/>
      <c r="P365" s="277"/>
      <c r="Q365" s="277"/>
    </row>
    <row r="366" spans="1:17" s="275" customFormat="1" ht="10.15" x14ac:dyDescent="0.2">
      <c r="A366" s="282"/>
      <c r="B366" s="282"/>
      <c r="C366" s="282"/>
      <c r="D366" s="279" t="s">
        <v>1062</v>
      </c>
      <c r="E366" s="276"/>
      <c r="F366" s="386">
        <v>0</v>
      </c>
      <c r="G366" s="386">
        <v>0.90909090909090906</v>
      </c>
      <c r="H366" s="386"/>
      <c r="I366" s="386"/>
      <c r="J366" s="386">
        <f t="shared" ref="J366:J368" si="32">ROUND(PRODUCT(F366:I366),2)</f>
        <v>0</v>
      </c>
      <c r="K366" s="200"/>
      <c r="L366" s="73"/>
      <c r="M366" s="203"/>
      <c r="N366" s="277"/>
      <c r="O366" s="277"/>
      <c r="P366" s="277"/>
      <c r="Q366" s="277"/>
    </row>
    <row r="367" spans="1:17" s="275" customFormat="1" ht="10.15" x14ac:dyDescent="0.2">
      <c r="A367" s="282"/>
      <c r="B367" s="282"/>
      <c r="C367" s="282"/>
      <c r="D367" s="279" t="s">
        <v>1063</v>
      </c>
      <c r="E367" s="276"/>
      <c r="F367" s="386">
        <v>952.60000000000014</v>
      </c>
      <c r="G367" s="386">
        <v>0.90909090909090906</v>
      </c>
      <c r="H367" s="386"/>
      <c r="I367" s="386"/>
      <c r="J367" s="386">
        <f t="shared" si="32"/>
        <v>866</v>
      </c>
      <c r="K367" s="200"/>
      <c r="L367" s="73"/>
      <c r="M367" s="203"/>
      <c r="N367" s="277"/>
      <c r="O367" s="277"/>
      <c r="P367" s="277"/>
      <c r="Q367" s="277"/>
    </row>
    <row r="368" spans="1:17" s="275" customFormat="1" ht="10.15" x14ac:dyDescent="0.2">
      <c r="A368" s="282"/>
      <c r="B368" s="282"/>
      <c r="C368" s="282"/>
      <c r="D368" s="279" t="s">
        <v>1170</v>
      </c>
      <c r="E368" s="276"/>
      <c r="F368" s="386">
        <v>-112.91</v>
      </c>
      <c r="G368" s="386"/>
      <c r="H368" s="386"/>
      <c r="I368" s="386"/>
      <c r="J368" s="386">
        <f t="shared" si="32"/>
        <v>-112.91</v>
      </c>
      <c r="K368" s="200"/>
      <c r="L368" s="73"/>
      <c r="M368" s="203"/>
      <c r="N368" s="277"/>
      <c r="O368" s="277"/>
      <c r="P368" s="277"/>
      <c r="Q368" s="277"/>
    </row>
    <row r="369" spans="1:17" s="275" customFormat="1" ht="10.15" x14ac:dyDescent="0.2">
      <c r="A369" s="282"/>
      <c r="B369" s="282"/>
      <c r="C369" s="282"/>
      <c r="D369" s="284" t="str">
        <f>"Total item "&amp;A364</f>
        <v>Total item 4.14</v>
      </c>
      <c r="E369" s="276"/>
      <c r="F369" s="386"/>
      <c r="G369" s="386"/>
      <c r="H369" s="386"/>
      <c r="I369" s="386"/>
      <c r="J369" s="383">
        <f>SUM(J365:J368)</f>
        <v>753.09</v>
      </c>
      <c r="K369" s="200"/>
      <c r="L369" s="73"/>
      <c r="M369" s="203"/>
      <c r="N369" s="277"/>
      <c r="O369" s="277"/>
      <c r="P369" s="277"/>
      <c r="Q369" s="277"/>
    </row>
    <row r="370" spans="1:17" s="275" customFormat="1" ht="10.15" x14ac:dyDescent="0.2">
      <c r="A370" s="282"/>
      <c r="B370" s="282"/>
      <c r="C370" s="282"/>
      <c r="D370" s="126"/>
      <c r="E370" s="119"/>
      <c r="F370" s="384"/>
      <c r="G370" s="384"/>
      <c r="H370" s="384"/>
      <c r="I370" s="384"/>
      <c r="J370" s="384"/>
      <c r="K370" s="200"/>
      <c r="L370" s="73"/>
      <c r="M370" s="203"/>
      <c r="N370" s="277"/>
      <c r="O370" s="277"/>
      <c r="P370" s="277"/>
      <c r="Q370" s="277"/>
    </row>
    <row r="371" spans="1:17" s="258" customFormat="1" ht="45" x14ac:dyDescent="0.2">
      <c r="A371" s="280" t="s">
        <v>1096</v>
      </c>
      <c r="B371" s="278" t="s">
        <v>166</v>
      </c>
      <c r="C371" s="278" t="s">
        <v>1144</v>
      </c>
      <c r="D371" s="285" t="s">
        <v>1065</v>
      </c>
      <c r="E371" s="281" t="s">
        <v>1036</v>
      </c>
      <c r="F371" s="383"/>
      <c r="G371" s="383"/>
      <c r="H371" s="383"/>
      <c r="I371" s="383"/>
      <c r="J371" s="383"/>
      <c r="K371" s="410">
        <f>J377</f>
        <v>987.84999999999991</v>
      </c>
      <c r="L371" s="415">
        <v>6.82</v>
      </c>
      <c r="M371" s="412">
        <f>ROUND(L371*(1+$T$7),2)</f>
        <v>8.26</v>
      </c>
      <c r="N371" s="283">
        <f>TRUNC(K371*M371,2)</f>
        <v>8159.64</v>
      </c>
      <c r="O371" s="283">
        <v>6.68</v>
      </c>
      <c r="P371" s="283">
        <f>ROUND(O371*(1+$S$7),2)</f>
        <v>8.5</v>
      </c>
      <c r="Q371" s="283">
        <f>TRUNC(K371*P371,2)</f>
        <v>8396.7199999999993</v>
      </c>
    </row>
    <row r="372" spans="1:17" s="275" customFormat="1" x14ac:dyDescent="0.2">
      <c r="A372" s="282"/>
      <c r="B372" s="282"/>
      <c r="C372" s="282"/>
      <c r="D372" s="279" t="s">
        <v>1059</v>
      </c>
      <c r="E372" s="276"/>
      <c r="F372" s="386"/>
      <c r="G372" s="386"/>
      <c r="H372" s="386"/>
      <c r="I372" s="386"/>
      <c r="J372" s="386"/>
      <c r="K372" s="200"/>
      <c r="L372" s="73"/>
      <c r="M372" s="203"/>
      <c r="N372" s="277"/>
      <c r="O372" s="277"/>
      <c r="P372" s="277"/>
      <c r="Q372" s="277"/>
    </row>
    <row r="373" spans="1:17" s="275" customFormat="1" ht="10.15" x14ac:dyDescent="0.2">
      <c r="A373" s="282"/>
      <c r="B373" s="282"/>
      <c r="C373" s="282"/>
      <c r="D373" s="279" t="s">
        <v>1062</v>
      </c>
      <c r="E373" s="276"/>
      <c r="F373" s="386">
        <v>1689.4</v>
      </c>
      <c r="G373" s="386">
        <v>0.90909090909090906</v>
      </c>
      <c r="H373" s="386"/>
      <c r="I373" s="386"/>
      <c r="J373" s="386">
        <f t="shared" ref="J373:J376" si="33">ROUND(PRODUCT(F373:I373),2)</f>
        <v>1535.82</v>
      </c>
      <c r="K373" s="200"/>
      <c r="L373" s="73"/>
      <c r="M373" s="203"/>
      <c r="N373" s="277"/>
      <c r="O373" s="277"/>
      <c r="P373" s="277"/>
      <c r="Q373" s="277"/>
    </row>
    <row r="374" spans="1:17" s="275" customFormat="1" ht="10.15" x14ac:dyDescent="0.2">
      <c r="A374" s="282"/>
      <c r="B374" s="282"/>
      <c r="C374" s="282"/>
      <c r="D374" s="279" t="s">
        <v>1063</v>
      </c>
      <c r="E374" s="276"/>
      <c r="F374" s="386">
        <v>865.89999999999986</v>
      </c>
      <c r="G374" s="386">
        <v>0.90909090909090906</v>
      </c>
      <c r="H374" s="386"/>
      <c r="I374" s="386"/>
      <c r="J374" s="386">
        <f t="shared" si="33"/>
        <v>787.18</v>
      </c>
      <c r="K374" s="200"/>
      <c r="L374" s="73"/>
      <c r="M374" s="203"/>
      <c r="N374" s="277"/>
      <c r="O374" s="277"/>
      <c r="P374" s="277"/>
      <c r="Q374" s="277"/>
    </row>
    <row r="375" spans="1:17" s="275" customFormat="1" ht="10.15" x14ac:dyDescent="0.2">
      <c r="A375" s="282"/>
      <c r="B375" s="282"/>
      <c r="C375" s="282"/>
      <c r="D375" s="279" t="s">
        <v>674</v>
      </c>
      <c r="E375" s="276"/>
      <c r="F375" s="386">
        <v>30</v>
      </c>
      <c r="G375" s="386">
        <v>1.7</v>
      </c>
      <c r="H375" s="386"/>
      <c r="I375" s="386"/>
      <c r="J375" s="386">
        <f t="shared" si="33"/>
        <v>51</v>
      </c>
      <c r="K375" s="200"/>
      <c r="L375" s="73"/>
      <c r="M375" s="203"/>
      <c r="N375" s="277"/>
      <c r="O375" s="277"/>
      <c r="P375" s="277"/>
      <c r="Q375" s="277"/>
    </row>
    <row r="376" spans="1:17" s="275" customFormat="1" ht="10.15" x14ac:dyDescent="0.2">
      <c r="A376" s="282"/>
      <c r="B376" s="282"/>
      <c r="C376" s="282"/>
      <c r="D376" s="279" t="s">
        <v>1170</v>
      </c>
      <c r="E376" s="276"/>
      <c r="F376" s="386">
        <v>-1386.15</v>
      </c>
      <c r="G376" s="386"/>
      <c r="H376" s="386"/>
      <c r="I376" s="386"/>
      <c r="J376" s="386">
        <f t="shared" si="33"/>
        <v>-1386.15</v>
      </c>
      <c r="K376" s="200"/>
      <c r="L376" s="73"/>
      <c r="M376" s="203"/>
      <c r="N376" s="277"/>
      <c r="O376" s="277"/>
      <c r="P376" s="277"/>
      <c r="Q376" s="277"/>
    </row>
    <row r="377" spans="1:17" s="275" customFormat="1" ht="10.15" x14ac:dyDescent="0.2">
      <c r="A377" s="282"/>
      <c r="B377" s="282"/>
      <c r="C377" s="282"/>
      <c r="D377" s="284" t="str">
        <f>"Total item "&amp;A371</f>
        <v>Total item 4.15</v>
      </c>
      <c r="E377" s="276"/>
      <c r="F377" s="386"/>
      <c r="G377" s="386"/>
      <c r="H377" s="386"/>
      <c r="I377" s="386"/>
      <c r="J377" s="383">
        <f>SUM(J372:J376)</f>
        <v>987.84999999999991</v>
      </c>
      <c r="K377" s="200"/>
      <c r="L377" s="73"/>
      <c r="M377" s="203"/>
      <c r="N377" s="277"/>
      <c r="O377" s="277"/>
      <c r="P377" s="277"/>
      <c r="Q377" s="277"/>
    </row>
    <row r="378" spans="1:17" s="275" customFormat="1" ht="10.15" x14ac:dyDescent="0.2">
      <c r="A378" s="282"/>
      <c r="B378" s="282"/>
      <c r="C378" s="282"/>
      <c r="D378" s="126"/>
      <c r="E378" s="119"/>
      <c r="F378" s="384"/>
      <c r="G378" s="384"/>
      <c r="H378" s="384"/>
      <c r="I378" s="384"/>
      <c r="J378" s="384"/>
      <c r="K378" s="200"/>
      <c r="L378" s="73"/>
      <c r="M378" s="203"/>
      <c r="N378" s="277"/>
      <c r="O378" s="277"/>
      <c r="P378" s="277"/>
      <c r="Q378" s="277"/>
    </row>
    <row r="379" spans="1:17" s="258" customFormat="1" ht="45" x14ac:dyDescent="0.2">
      <c r="A379" s="280" t="s">
        <v>1097</v>
      </c>
      <c r="B379" s="278" t="s">
        <v>166</v>
      </c>
      <c r="C379" s="278" t="s">
        <v>1145</v>
      </c>
      <c r="D379" s="285" t="s">
        <v>1066</v>
      </c>
      <c r="E379" s="281" t="s">
        <v>1036</v>
      </c>
      <c r="F379" s="383"/>
      <c r="G379" s="383"/>
      <c r="H379" s="383"/>
      <c r="I379" s="383"/>
      <c r="J379" s="383"/>
      <c r="K379" s="410">
        <f>J384</f>
        <v>1087.3699999999999</v>
      </c>
      <c r="L379" s="415">
        <v>6.13</v>
      </c>
      <c r="M379" s="412">
        <f>ROUND(L379*(1+$T$7),2)</f>
        <v>7.43</v>
      </c>
      <c r="N379" s="283">
        <f>TRUNC(K379*M379,2)</f>
        <v>8079.15</v>
      </c>
      <c r="O379" s="283">
        <v>6.03</v>
      </c>
      <c r="P379" s="283">
        <f>ROUND(O379*(1+$S$7),2)</f>
        <v>7.67</v>
      </c>
      <c r="Q379" s="283">
        <f>TRUNC(K379*P379,2)</f>
        <v>8340.1200000000008</v>
      </c>
    </row>
    <row r="380" spans="1:17" s="275" customFormat="1" x14ac:dyDescent="0.2">
      <c r="A380" s="282"/>
      <c r="B380" s="282"/>
      <c r="C380" s="282"/>
      <c r="D380" s="279" t="s">
        <v>1056</v>
      </c>
      <c r="E380" s="276"/>
      <c r="F380" s="386"/>
      <c r="G380" s="386"/>
      <c r="H380" s="386"/>
      <c r="I380" s="386"/>
      <c r="J380" s="386"/>
      <c r="K380" s="200"/>
      <c r="L380" s="73"/>
      <c r="M380" s="203"/>
      <c r="N380" s="277"/>
      <c r="O380" s="277"/>
      <c r="P380" s="277"/>
      <c r="Q380" s="277"/>
    </row>
    <row r="381" spans="1:17" s="275" customFormat="1" ht="10.15" x14ac:dyDescent="0.2">
      <c r="A381" s="282"/>
      <c r="B381" s="282"/>
      <c r="C381" s="282"/>
      <c r="D381" s="279" t="s">
        <v>1062</v>
      </c>
      <c r="E381" s="276"/>
      <c r="F381" s="386">
        <v>471.4</v>
      </c>
      <c r="G381" s="386">
        <v>0.90909090909090906</v>
      </c>
      <c r="H381" s="386"/>
      <c r="I381" s="386"/>
      <c r="J381" s="386">
        <f t="shared" ref="J381:J383" si="34">ROUND(PRODUCT(F381:I381),2)</f>
        <v>428.55</v>
      </c>
      <c r="K381" s="200"/>
      <c r="L381" s="73"/>
      <c r="M381" s="203"/>
      <c r="N381" s="277"/>
      <c r="O381" s="277"/>
      <c r="P381" s="277"/>
      <c r="Q381" s="277"/>
    </row>
    <row r="382" spans="1:17" s="275" customFormat="1" ht="10.15" x14ac:dyDescent="0.2">
      <c r="A382" s="282"/>
      <c r="B382" s="282"/>
      <c r="C382" s="282"/>
      <c r="D382" s="279" t="s">
        <v>1063</v>
      </c>
      <c r="E382" s="276"/>
      <c r="F382" s="386">
        <v>1367.7</v>
      </c>
      <c r="G382" s="386">
        <v>0.90909090909090906</v>
      </c>
      <c r="H382" s="386"/>
      <c r="I382" s="386"/>
      <c r="J382" s="386">
        <f t="shared" si="34"/>
        <v>1243.3599999999999</v>
      </c>
      <c r="K382" s="200"/>
      <c r="L382" s="73"/>
      <c r="M382" s="203"/>
      <c r="N382" s="277"/>
      <c r="O382" s="277"/>
      <c r="P382" s="277"/>
      <c r="Q382" s="277"/>
    </row>
    <row r="383" spans="1:17" s="275" customFormat="1" ht="10.15" x14ac:dyDescent="0.2">
      <c r="A383" s="282"/>
      <c r="B383" s="282"/>
      <c r="C383" s="282"/>
      <c r="D383" s="279" t="s">
        <v>1170</v>
      </c>
      <c r="E383" s="276"/>
      <c r="F383" s="386">
        <v>-584.54</v>
      </c>
      <c r="G383" s="386"/>
      <c r="H383" s="386"/>
      <c r="I383" s="386"/>
      <c r="J383" s="386">
        <f t="shared" si="34"/>
        <v>-584.54</v>
      </c>
      <c r="K383" s="200"/>
      <c r="L383" s="73"/>
      <c r="M383" s="203"/>
      <c r="N383" s="277"/>
      <c r="O383" s="277"/>
      <c r="P383" s="277"/>
      <c r="Q383" s="277"/>
    </row>
    <row r="384" spans="1:17" s="275" customFormat="1" ht="10.15" x14ac:dyDescent="0.2">
      <c r="A384" s="282"/>
      <c r="B384" s="282"/>
      <c r="C384" s="282"/>
      <c r="D384" s="284" t="str">
        <f>"Total item "&amp;A379</f>
        <v>Total item 4.16</v>
      </c>
      <c r="E384" s="276"/>
      <c r="F384" s="386"/>
      <c r="G384" s="386"/>
      <c r="H384" s="386"/>
      <c r="I384" s="386"/>
      <c r="J384" s="383">
        <f>SUM(J380:J383)</f>
        <v>1087.3699999999999</v>
      </c>
      <c r="K384" s="200"/>
      <c r="L384" s="73"/>
      <c r="M384" s="203"/>
      <c r="N384" s="277"/>
      <c r="O384" s="277"/>
      <c r="P384" s="277"/>
      <c r="Q384" s="277"/>
    </row>
    <row r="385" spans="1:17" s="275" customFormat="1" ht="10.15" x14ac:dyDescent="0.2">
      <c r="A385" s="282"/>
      <c r="B385" s="282"/>
      <c r="C385" s="282"/>
      <c r="D385" s="126"/>
      <c r="E385" s="119"/>
      <c r="F385" s="384"/>
      <c r="G385" s="384"/>
      <c r="H385" s="384"/>
      <c r="I385" s="384"/>
      <c r="J385" s="384"/>
      <c r="K385" s="200"/>
      <c r="L385" s="73"/>
      <c r="M385" s="203"/>
      <c r="N385" s="277"/>
      <c r="O385" s="277"/>
      <c r="P385" s="277"/>
      <c r="Q385" s="277"/>
    </row>
    <row r="386" spans="1:17" s="258" customFormat="1" ht="33.75" x14ac:dyDescent="0.2">
      <c r="A386" s="280" t="s">
        <v>1098</v>
      </c>
      <c r="B386" s="278" t="s">
        <v>166</v>
      </c>
      <c r="C386" s="278" t="s">
        <v>1146</v>
      </c>
      <c r="D386" s="285" t="s">
        <v>1058</v>
      </c>
      <c r="E386" s="281" t="s">
        <v>1036</v>
      </c>
      <c r="F386" s="383"/>
      <c r="G386" s="383"/>
      <c r="H386" s="383"/>
      <c r="I386" s="383"/>
      <c r="J386" s="383"/>
      <c r="K386" s="410">
        <f>J388</f>
        <v>66.09</v>
      </c>
      <c r="L386" s="415">
        <v>14.57</v>
      </c>
      <c r="M386" s="412">
        <f>ROUND(L386*(1+$T$7),2)</f>
        <v>17.649999999999999</v>
      </c>
      <c r="N386" s="283">
        <f>TRUNC(K386*M386,2)</f>
        <v>1166.48</v>
      </c>
      <c r="O386" s="283">
        <v>13.6</v>
      </c>
      <c r="P386" s="283">
        <f>ROUND(O386*(1+$S$7),2)</f>
        <v>17.3</v>
      </c>
      <c r="Q386" s="283">
        <f>TRUNC(K386*P386,2)</f>
        <v>1143.3499999999999</v>
      </c>
    </row>
    <row r="387" spans="1:17" s="275" customFormat="1" ht="10.15" x14ac:dyDescent="0.2">
      <c r="A387" s="282"/>
      <c r="B387" s="282"/>
      <c r="C387" s="282"/>
      <c r="D387" s="279" t="s">
        <v>1071</v>
      </c>
      <c r="E387" s="276"/>
      <c r="F387" s="386">
        <v>72.7</v>
      </c>
      <c r="G387" s="386">
        <v>0.90909090909090906</v>
      </c>
      <c r="H387" s="386"/>
      <c r="I387" s="386"/>
      <c r="J387" s="386">
        <f t="shared" ref="J387" si="35">ROUND(PRODUCT(F387:I387),2)</f>
        <v>66.09</v>
      </c>
      <c r="K387" s="200"/>
      <c r="L387" s="73"/>
      <c r="M387" s="203"/>
      <c r="N387" s="277"/>
      <c r="O387" s="277"/>
      <c r="P387" s="277"/>
      <c r="Q387" s="277"/>
    </row>
    <row r="388" spans="1:17" s="275" customFormat="1" ht="10.15" x14ac:dyDescent="0.2">
      <c r="A388" s="282"/>
      <c r="B388" s="282"/>
      <c r="C388" s="282"/>
      <c r="D388" s="284" t="str">
        <f>"Total item "&amp;A386</f>
        <v>Total item 4.17</v>
      </c>
      <c r="E388" s="276"/>
      <c r="F388" s="386"/>
      <c r="G388" s="386"/>
      <c r="H388" s="386"/>
      <c r="I388" s="386"/>
      <c r="J388" s="383">
        <f>SUM(J387:J387)</f>
        <v>66.09</v>
      </c>
      <c r="K388" s="200"/>
      <c r="L388" s="73"/>
      <c r="M388" s="203"/>
      <c r="N388" s="277"/>
      <c r="O388" s="277"/>
      <c r="P388" s="277"/>
      <c r="Q388" s="277"/>
    </row>
    <row r="389" spans="1:17" s="275" customFormat="1" ht="10.15" x14ac:dyDescent="0.2">
      <c r="A389" s="282"/>
      <c r="B389" s="282"/>
      <c r="C389" s="282"/>
      <c r="D389" s="126"/>
      <c r="E389" s="119"/>
      <c r="F389" s="384"/>
      <c r="G389" s="384"/>
      <c r="H389" s="384"/>
      <c r="I389" s="384"/>
      <c r="J389" s="384"/>
      <c r="K389" s="200"/>
      <c r="L389" s="73"/>
      <c r="M389" s="203"/>
      <c r="N389" s="277"/>
      <c r="O389" s="277"/>
      <c r="P389" s="277"/>
      <c r="Q389" s="277"/>
    </row>
    <row r="390" spans="1:17" s="258" customFormat="1" ht="33.75" x14ac:dyDescent="0.2">
      <c r="A390" s="280" t="s">
        <v>1099</v>
      </c>
      <c r="B390" s="278" t="s">
        <v>166</v>
      </c>
      <c r="C390" s="278" t="s">
        <v>1147</v>
      </c>
      <c r="D390" s="285" t="s">
        <v>1067</v>
      </c>
      <c r="E390" s="281" t="s">
        <v>1036</v>
      </c>
      <c r="F390" s="383"/>
      <c r="G390" s="383"/>
      <c r="H390" s="383"/>
      <c r="I390" s="383"/>
      <c r="J390" s="383"/>
      <c r="K390" s="410">
        <f>J392</f>
        <v>10.27</v>
      </c>
      <c r="L390" s="415">
        <v>12.71</v>
      </c>
      <c r="M390" s="412">
        <f>ROUND(L390*(1+$T$7),2)</f>
        <v>15.4</v>
      </c>
      <c r="N390" s="283">
        <f>TRUNC(K390*M390,2)</f>
        <v>158.15</v>
      </c>
      <c r="O390" s="283">
        <v>11.96</v>
      </c>
      <c r="P390" s="283">
        <f>ROUND(O390*(1+$S$7),2)</f>
        <v>15.22</v>
      </c>
      <c r="Q390" s="283">
        <f>TRUNC(K390*P390,2)</f>
        <v>156.30000000000001</v>
      </c>
    </row>
    <row r="391" spans="1:17" s="275" customFormat="1" ht="10.15" x14ac:dyDescent="0.2">
      <c r="A391" s="282"/>
      <c r="B391" s="282"/>
      <c r="C391" s="282"/>
      <c r="D391" s="279" t="s">
        <v>1071</v>
      </c>
      <c r="E391" s="276"/>
      <c r="F391" s="386">
        <v>11.3</v>
      </c>
      <c r="G391" s="386">
        <v>0.90909090909090906</v>
      </c>
      <c r="H391" s="386"/>
      <c r="I391" s="386"/>
      <c r="J391" s="386">
        <f t="shared" ref="J391" si="36">ROUND(PRODUCT(F391:I391),2)</f>
        <v>10.27</v>
      </c>
      <c r="K391" s="200"/>
      <c r="L391" s="73"/>
      <c r="M391" s="203"/>
      <c r="N391" s="277"/>
      <c r="O391" s="277"/>
      <c r="P391" s="277"/>
      <c r="Q391" s="277"/>
    </row>
    <row r="392" spans="1:17" s="275" customFormat="1" ht="10.15" x14ac:dyDescent="0.2">
      <c r="A392" s="282"/>
      <c r="B392" s="282"/>
      <c r="C392" s="282"/>
      <c r="D392" s="284" t="str">
        <f>"Total item "&amp;A390</f>
        <v>Total item 4.18</v>
      </c>
      <c r="E392" s="276"/>
      <c r="F392" s="386"/>
      <c r="G392" s="386"/>
      <c r="H392" s="386"/>
      <c r="I392" s="386"/>
      <c r="J392" s="383">
        <f>SUM(J391:J391)</f>
        <v>10.27</v>
      </c>
      <c r="K392" s="200"/>
      <c r="L392" s="73"/>
      <c r="M392" s="203"/>
      <c r="N392" s="277"/>
      <c r="O392" s="277"/>
      <c r="P392" s="277"/>
      <c r="Q392" s="277"/>
    </row>
    <row r="393" spans="1:17" s="275" customFormat="1" ht="10.15" x14ac:dyDescent="0.2">
      <c r="A393" s="282"/>
      <c r="B393" s="282"/>
      <c r="C393" s="282"/>
      <c r="D393" s="126"/>
      <c r="E393" s="119"/>
      <c r="F393" s="384"/>
      <c r="G393" s="384"/>
      <c r="H393" s="384"/>
      <c r="I393" s="384"/>
      <c r="J393" s="384"/>
      <c r="K393" s="200"/>
      <c r="L393" s="73"/>
      <c r="M393" s="203"/>
      <c r="N393" s="277"/>
      <c r="O393" s="277"/>
      <c r="P393" s="277"/>
      <c r="Q393" s="277"/>
    </row>
    <row r="394" spans="1:17" s="258" customFormat="1" ht="33.75" x14ac:dyDescent="0.2">
      <c r="A394" s="280" t="s">
        <v>1100</v>
      </c>
      <c r="B394" s="278" t="s">
        <v>166</v>
      </c>
      <c r="C394" s="278" t="s">
        <v>1148</v>
      </c>
      <c r="D394" s="285" t="s">
        <v>1068</v>
      </c>
      <c r="E394" s="281" t="s">
        <v>1036</v>
      </c>
      <c r="F394" s="383"/>
      <c r="G394" s="383"/>
      <c r="H394" s="383"/>
      <c r="I394" s="383"/>
      <c r="J394" s="383"/>
      <c r="K394" s="410">
        <f>J396</f>
        <v>108.45</v>
      </c>
      <c r="L394" s="415">
        <v>10.52</v>
      </c>
      <c r="M394" s="412">
        <f>ROUND(L394*(1+$T$7),2)</f>
        <v>12.74</v>
      </c>
      <c r="N394" s="283">
        <f>TRUNC(K394*M394,2)</f>
        <v>1381.65</v>
      </c>
      <c r="O394" s="283">
        <v>10.09</v>
      </c>
      <c r="P394" s="283">
        <f>ROUND(O394*(1+$S$7),2)</f>
        <v>12.84</v>
      </c>
      <c r="Q394" s="283">
        <f>TRUNC(K394*P394,2)</f>
        <v>1392.49</v>
      </c>
    </row>
    <row r="395" spans="1:17" s="275" customFormat="1" ht="10.15" x14ac:dyDescent="0.2">
      <c r="A395" s="282"/>
      <c r="B395" s="282"/>
      <c r="C395" s="282"/>
      <c r="D395" s="279" t="s">
        <v>1071</v>
      </c>
      <c r="E395" s="276"/>
      <c r="F395" s="386">
        <v>119.3</v>
      </c>
      <c r="G395" s="386">
        <v>0.90909090909090906</v>
      </c>
      <c r="H395" s="386"/>
      <c r="I395" s="386"/>
      <c r="J395" s="386">
        <f t="shared" ref="J395" si="37">ROUND(PRODUCT(F395:I395),2)</f>
        <v>108.45</v>
      </c>
      <c r="K395" s="200"/>
      <c r="L395" s="73"/>
      <c r="M395" s="203"/>
      <c r="N395" s="277"/>
      <c r="O395" s="277"/>
      <c r="P395" s="277"/>
      <c r="Q395" s="277"/>
    </row>
    <row r="396" spans="1:17" s="275" customFormat="1" ht="10.15" x14ac:dyDescent="0.2">
      <c r="A396" s="282"/>
      <c r="B396" s="282"/>
      <c r="C396" s="282"/>
      <c r="D396" s="284" t="str">
        <f>"Total item "&amp;A394</f>
        <v>Total item 4.19</v>
      </c>
      <c r="E396" s="276"/>
      <c r="F396" s="386"/>
      <c r="G396" s="386"/>
      <c r="H396" s="386"/>
      <c r="I396" s="386"/>
      <c r="J396" s="383">
        <f>SUM(J395:J395)</f>
        <v>108.45</v>
      </c>
      <c r="K396" s="200"/>
      <c r="L396" s="73"/>
      <c r="M396" s="203"/>
      <c r="N396" s="277"/>
      <c r="O396" s="277"/>
      <c r="P396" s="277"/>
      <c r="Q396" s="277"/>
    </row>
    <row r="397" spans="1:17" s="275" customFormat="1" ht="10.15" x14ac:dyDescent="0.2">
      <c r="A397" s="282"/>
      <c r="B397" s="282"/>
      <c r="C397" s="282"/>
      <c r="D397" s="126"/>
      <c r="E397" s="119"/>
      <c r="F397" s="384"/>
      <c r="G397" s="384"/>
      <c r="H397" s="384"/>
      <c r="I397" s="384"/>
      <c r="J397" s="384"/>
      <c r="K397" s="200"/>
      <c r="L397" s="73"/>
      <c r="M397" s="203"/>
      <c r="N397" s="277"/>
      <c r="O397" s="277"/>
      <c r="P397" s="277"/>
      <c r="Q397" s="277"/>
    </row>
    <row r="398" spans="1:17" s="258" customFormat="1" ht="33.75" x14ac:dyDescent="0.2">
      <c r="A398" s="280" t="s">
        <v>1101</v>
      </c>
      <c r="B398" s="278" t="s">
        <v>166</v>
      </c>
      <c r="C398" s="278" t="s">
        <v>1149</v>
      </c>
      <c r="D398" s="285" t="s">
        <v>1069</v>
      </c>
      <c r="E398" s="281" t="s">
        <v>1036</v>
      </c>
      <c r="F398" s="383"/>
      <c r="G398" s="383"/>
      <c r="H398" s="383"/>
      <c r="I398" s="383"/>
      <c r="J398" s="383"/>
      <c r="K398" s="410">
        <f>J400</f>
        <v>558.54999999999995</v>
      </c>
      <c r="L398" s="415">
        <v>7.64</v>
      </c>
      <c r="M398" s="412">
        <f>ROUND(L398*(1+$T$7),2)</f>
        <v>9.26</v>
      </c>
      <c r="N398" s="283">
        <f>TRUNC(K398*M398,2)</f>
        <v>5172.17</v>
      </c>
      <c r="O398" s="283">
        <v>7.41</v>
      </c>
      <c r="P398" s="283">
        <f>ROUND(O398*(1+$S$7),2)</f>
        <v>9.43</v>
      </c>
      <c r="Q398" s="283">
        <f>TRUNC(K398*P398,2)</f>
        <v>5267.12</v>
      </c>
    </row>
    <row r="399" spans="1:17" s="275" customFormat="1" ht="10.15" x14ac:dyDescent="0.2">
      <c r="A399" s="282"/>
      <c r="B399" s="282"/>
      <c r="C399" s="282"/>
      <c r="D399" s="279" t="s">
        <v>1071</v>
      </c>
      <c r="E399" s="276"/>
      <c r="F399" s="386">
        <v>614.4</v>
      </c>
      <c r="G399" s="386">
        <v>0.90909090909090906</v>
      </c>
      <c r="H399" s="386"/>
      <c r="I399" s="386"/>
      <c r="J399" s="386">
        <f t="shared" ref="J399" si="38">ROUND(PRODUCT(F399:I399),2)</f>
        <v>558.54999999999995</v>
      </c>
      <c r="K399" s="200"/>
      <c r="L399" s="73"/>
      <c r="M399" s="203"/>
      <c r="N399" s="277"/>
      <c r="O399" s="277"/>
      <c r="P399" s="277"/>
      <c r="Q399" s="277"/>
    </row>
    <row r="400" spans="1:17" s="275" customFormat="1" ht="10.15" x14ac:dyDescent="0.2">
      <c r="A400" s="282"/>
      <c r="B400" s="282"/>
      <c r="C400" s="282"/>
      <c r="D400" s="284" t="str">
        <f>"Total item "&amp;A398</f>
        <v>Total item 4.20</v>
      </c>
      <c r="E400" s="276"/>
      <c r="F400" s="386"/>
      <c r="G400" s="386"/>
      <c r="H400" s="386"/>
      <c r="I400" s="386"/>
      <c r="J400" s="383">
        <f>SUM(J399:J399)</f>
        <v>558.54999999999995</v>
      </c>
      <c r="K400" s="200"/>
      <c r="L400" s="73"/>
      <c r="M400" s="203"/>
      <c r="N400" s="277"/>
      <c r="O400" s="277"/>
      <c r="P400" s="277"/>
      <c r="Q400" s="277"/>
    </row>
    <row r="401" spans="1:17" s="275" customFormat="1" ht="10.15" x14ac:dyDescent="0.2">
      <c r="A401" s="282"/>
      <c r="B401" s="282"/>
      <c r="C401" s="282"/>
      <c r="D401" s="126"/>
      <c r="E401" s="119"/>
      <c r="F401" s="384"/>
      <c r="G401" s="384"/>
      <c r="H401" s="384"/>
      <c r="I401" s="384"/>
      <c r="J401" s="384"/>
      <c r="K401" s="200"/>
      <c r="L401" s="73"/>
      <c r="M401" s="203"/>
      <c r="N401" s="277"/>
      <c r="O401" s="277"/>
      <c r="P401" s="277"/>
      <c r="Q401" s="277"/>
    </row>
    <row r="402" spans="1:17" s="258" customFormat="1" ht="33.75" x14ac:dyDescent="0.2">
      <c r="A402" s="280" t="s">
        <v>1102</v>
      </c>
      <c r="B402" s="278" t="s">
        <v>166</v>
      </c>
      <c r="C402" s="278" t="s">
        <v>1150</v>
      </c>
      <c r="D402" s="285" t="s">
        <v>1070</v>
      </c>
      <c r="E402" s="281" t="s">
        <v>1036</v>
      </c>
      <c r="F402" s="383"/>
      <c r="G402" s="383"/>
      <c r="H402" s="383"/>
      <c r="I402" s="383"/>
      <c r="J402" s="383"/>
      <c r="K402" s="410">
        <f>J404</f>
        <v>30.09</v>
      </c>
      <c r="L402" s="415">
        <v>6.15</v>
      </c>
      <c r="M402" s="412">
        <f>ROUND(L402*(1+$T$7),2)</f>
        <v>7.45</v>
      </c>
      <c r="N402" s="283">
        <f>TRUNC(K402*M402,2)</f>
        <v>224.17</v>
      </c>
      <c r="O402" s="283">
        <v>6.04</v>
      </c>
      <c r="P402" s="283">
        <f>ROUND(O402*(1+$S$7),2)</f>
        <v>7.69</v>
      </c>
      <c r="Q402" s="283">
        <f>TRUNC(K402*P402,2)</f>
        <v>231.39</v>
      </c>
    </row>
    <row r="403" spans="1:17" s="275" customFormat="1" ht="10.15" x14ac:dyDescent="0.2">
      <c r="A403" s="282"/>
      <c r="B403" s="282"/>
      <c r="C403" s="282"/>
      <c r="D403" s="279" t="s">
        <v>1071</v>
      </c>
      <c r="E403" s="276"/>
      <c r="F403" s="386">
        <v>33.1</v>
      </c>
      <c r="G403" s="386">
        <v>0.90909090909090906</v>
      </c>
      <c r="H403" s="386"/>
      <c r="I403" s="386"/>
      <c r="J403" s="386">
        <f t="shared" ref="J403" si="39">ROUND(PRODUCT(F403:I403),2)</f>
        <v>30.09</v>
      </c>
      <c r="K403" s="200"/>
      <c r="L403" s="73"/>
      <c r="M403" s="203"/>
      <c r="N403" s="277"/>
      <c r="O403" s="277"/>
      <c r="P403" s="277"/>
      <c r="Q403" s="277"/>
    </row>
    <row r="404" spans="1:17" s="275" customFormat="1" ht="10.15" x14ac:dyDescent="0.2">
      <c r="A404" s="282"/>
      <c r="B404" s="282"/>
      <c r="C404" s="282"/>
      <c r="D404" s="284" t="str">
        <f>"Total item "&amp;A402</f>
        <v>Total item 4.21</v>
      </c>
      <c r="E404" s="276"/>
      <c r="F404" s="386"/>
      <c r="G404" s="386"/>
      <c r="H404" s="386"/>
      <c r="I404" s="386"/>
      <c r="J404" s="383">
        <f>SUM(J403:J403)</f>
        <v>30.09</v>
      </c>
      <c r="K404" s="200"/>
      <c r="L404" s="73"/>
      <c r="M404" s="203"/>
      <c r="N404" s="277"/>
      <c r="O404" s="277"/>
      <c r="P404" s="277"/>
      <c r="Q404" s="277"/>
    </row>
    <row r="405" spans="1:17" s="275" customFormat="1" ht="10.15" x14ac:dyDescent="0.2">
      <c r="A405" s="282"/>
      <c r="B405" s="282"/>
      <c r="C405" s="282"/>
      <c r="D405" s="126"/>
      <c r="E405" s="119"/>
      <c r="F405" s="384"/>
      <c r="G405" s="384"/>
      <c r="H405" s="384"/>
      <c r="I405" s="384"/>
      <c r="J405" s="384"/>
      <c r="K405" s="200"/>
      <c r="L405" s="73"/>
      <c r="M405" s="203"/>
      <c r="N405" s="277"/>
      <c r="O405" s="277"/>
      <c r="P405" s="277"/>
      <c r="Q405" s="277"/>
    </row>
    <row r="406" spans="1:17" s="107" customFormat="1" ht="10.15" x14ac:dyDescent="0.2">
      <c r="A406" s="121" t="s">
        <v>25</v>
      </c>
      <c r="B406" s="121"/>
      <c r="C406" s="121"/>
      <c r="D406" s="122" t="s">
        <v>104</v>
      </c>
      <c r="E406" s="123"/>
      <c r="F406" s="389"/>
      <c r="G406" s="389"/>
      <c r="H406" s="389"/>
      <c r="I406" s="389"/>
      <c r="J406" s="389"/>
      <c r="K406" s="201"/>
      <c r="L406" s="207"/>
      <c r="M406" s="204"/>
      <c r="N406" s="124">
        <f>SUM(N407:N741)</f>
        <v>336819.47</v>
      </c>
      <c r="O406" s="125"/>
      <c r="P406" s="125"/>
      <c r="Q406" s="124">
        <f>SUM(Q407:Q741)</f>
        <v>333475.3899999999</v>
      </c>
    </row>
    <row r="407" spans="1:17" s="275" customFormat="1" ht="10.15" x14ac:dyDescent="0.2">
      <c r="A407" s="282"/>
      <c r="B407" s="282"/>
      <c r="C407" s="282"/>
      <c r="D407" s="126"/>
      <c r="E407" s="119"/>
      <c r="F407" s="384"/>
      <c r="G407" s="384"/>
      <c r="H407" s="384"/>
      <c r="I407" s="384"/>
      <c r="J407" s="384"/>
      <c r="K407" s="200"/>
      <c r="L407" s="73"/>
      <c r="M407" s="203"/>
      <c r="N407" s="277"/>
      <c r="O407" s="277"/>
      <c r="P407" s="277"/>
      <c r="Q407" s="277"/>
    </row>
    <row r="408" spans="1:17" s="258" customFormat="1" ht="45" x14ac:dyDescent="0.2">
      <c r="A408" s="280" t="s">
        <v>26</v>
      </c>
      <c r="B408" s="280" t="s">
        <v>166</v>
      </c>
      <c r="C408" s="280">
        <v>87519</v>
      </c>
      <c r="D408" s="261" t="s">
        <v>985</v>
      </c>
      <c r="E408" s="281" t="s">
        <v>11</v>
      </c>
      <c r="F408" s="383"/>
      <c r="G408" s="385"/>
      <c r="H408" s="383"/>
      <c r="I408" s="383"/>
      <c r="J408" s="383"/>
      <c r="K408" s="410">
        <f>J496</f>
        <v>977.40999999999963</v>
      </c>
      <c r="L408" s="411">
        <v>59.02</v>
      </c>
      <c r="M408" s="412">
        <f>ROUND(L408*(1+$T$7),2)</f>
        <v>71.5</v>
      </c>
      <c r="N408" s="283">
        <f>TRUNC(K408*M408,2)</f>
        <v>69884.81</v>
      </c>
      <c r="O408" s="283">
        <v>54.42</v>
      </c>
      <c r="P408" s="283">
        <f>ROUND(O408*(1+$S$7),2)</f>
        <v>69.239999999999995</v>
      </c>
      <c r="Q408" s="283">
        <f>TRUNC(K408*P408,2)</f>
        <v>67675.86</v>
      </c>
    </row>
    <row r="409" spans="1:17" s="275" customFormat="1" x14ac:dyDescent="0.2">
      <c r="A409" s="282"/>
      <c r="B409" s="282"/>
      <c r="C409" s="282"/>
      <c r="D409" s="284" t="s">
        <v>460</v>
      </c>
      <c r="E409" s="276"/>
      <c r="F409" s="386"/>
      <c r="G409" s="386"/>
      <c r="H409" s="386"/>
      <c r="I409" s="386"/>
      <c r="J409" s="386"/>
      <c r="K409" s="200"/>
      <c r="L409" s="73"/>
      <c r="M409" s="203"/>
      <c r="N409" s="277"/>
      <c r="O409" s="277"/>
      <c r="P409" s="277"/>
      <c r="Q409" s="277"/>
    </row>
    <row r="410" spans="1:17" s="275" customFormat="1" ht="10.15" x14ac:dyDescent="0.2">
      <c r="A410" s="282"/>
      <c r="B410" s="282"/>
      <c r="C410" s="282"/>
      <c r="D410" s="279" t="s">
        <v>467</v>
      </c>
      <c r="E410" s="276"/>
      <c r="F410" s="386"/>
      <c r="G410" s="386">
        <v>6.5</v>
      </c>
      <c r="H410" s="386"/>
      <c r="I410" s="386">
        <v>5.95</v>
      </c>
      <c r="J410" s="386">
        <f t="shared" ref="J410:J469" si="40">ROUND(PRODUCT(F410:I410),2)</f>
        <v>38.68</v>
      </c>
      <c r="K410" s="200"/>
      <c r="L410" s="73"/>
      <c r="M410" s="203"/>
      <c r="N410" s="277"/>
      <c r="O410" s="277"/>
      <c r="P410" s="277"/>
      <c r="Q410" s="277"/>
    </row>
    <row r="411" spans="1:17" s="275" customFormat="1" ht="10.15" x14ac:dyDescent="0.2">
      <c r="A411" s="282"/>
      <c r="B411" s="282"/>
      <c r="C411" s="282"/>
      <c r="D411" s="279"/>
      <c r="E411" s="276"/>
      <c r="F411" s="386">
        <v>2</v>
      </c>
      <c r="G411" s="386">
        <v>0.57999999999999996</v>
      </c>
      <c r="H411" s="386"/>
      <c r="I411" s="386">
        <v>5.95</v>
      </c>
      <c r="J411" s="386">
        <f t="shared" si="40"/>
        <v>6.9</v>
      </c>
      <c r="K411" s="200"/>
      <c r="L411" s="73"/>
      <c r="M411" s="203"/>
      <c r="N411" s="277"/>
      <c r="O411" s="277"/>
      <c r="P411" s="277"/>
      <c r="Q411" s="277"/>
    </row>
    <row r="412" spans="1:17" s="275" customFormat="1" ht="10.15" x14ac:dyDescent="0.2">
      <c r="A412" s="282"/>
      <c r="B412" s="282"/>
      <c r="C412" s="282"/>
      <c r="D412" s="279"/>
      <c r="E412" s="276"/>
      <c r="F412" s="386">
        <v>2</v>
      </c>
      <c r="G412" s="386">
        <v>0.52</v>
      </c>
      <c r="H412" s="386"/>
      <c r="I412" s="386">
        <v>5.95</v>
      </c>
      <c r="J412" s="386">
        <f t="shared" si="40"/>
        <v>6.19</v>
      </c>
      <c r="K412" s="200"/>
      <c r="L412" s="73"/>
      <c r="M412" s="203"/>
      <c r="N412" s="277"/>
      <c r="O412" s="277"/>
      <c r="P412" s="277"/>
      <c r="Q412" s="277"/>
    </row>
    <row r="413" spans="1:17" s="275" customFormat="1" ht="10.15" x14ac:dyDescent="0.2">
      <c r="A413" s="282"/>
      <c r="B413" s="282"/>
      <c r="C413" s="282"/>
      <c r="D413" s="279"/>
      <c r="E413" s="276"/>
      <c r="F413" s="386">
        <v>2</v>
      </c>
      <c r="G413" s="386">
        <v>1.45</v>
      </c>
      <c r="H413" s="386"/>
      <c r="I413" s="386">
        <v>5.95</v>
      </c>
      <c r="J413" s="386">
        <f t="shared" si="40"/>
        <v>17.260000000000002</v>
      </c>
      <c r="K413" s="200"/>
      <c r="L413" s="73"/>
      <c r="M413" s="203"/>
      <c r="N413" s="277"/>
      <c r="O413" s="277"/>
      <c r="P413" s="277"/>
      <c r="Q413" s="277"/>
    </row>
    <row r="414" spans="1:17" s="275" customFormat="1" ht="10.15" x14ac:dyDescent="0.2">
      <c r="A414" s="282"/>
      <c r="B414" s="282"/>
      <c r="C414" s="282"/>
      <c r="D414" s="279" t="s">
        <v>468</v>
      </c>
      <c r="E414" s="276"/>
      <c r="F414" s="386"/>
      <c r="G414" s="386">
        <v>2.23</v>
      </c>
      <c r="H414" s="386"/>
      <c r="I414" s="386">
        <v>5.95</v>
      </c>
      <c r="J414" s="386">
        <f t="shared" si="40"/>
        <v>13.27</v>
      </c>
      <c r="K414" s="200"/>
      <c r="L414" s="73"/>
      <c r="M414" s="203"/>
      <c r="N414" s="277"/>
      <c r="O414" s="277"/>
      <c r="P414" s="277"/>
      <c r="Q414" s="277"/>
    </row>
    <row r="415" spans="1:17" s="275" customFormat="1" ht="10.15" x14ac:dyDescent="0.2">
      <c r="A415" s="282"/>
      <c r="B415" s="282"/>
      <c r="C415" s="282"/>
      <c r="D415" s="279"/>
      <c r="E415" s="276"/>
      <c r="F415" s="386"/>
      <c r="G415" s="386">
        <v>3.72</v>
      </c>
      <c r="H415" s="386"/>
      <c r="I415" s="386">
        <v>5.95</v>
      </c>
      <c r="J415" s="386">
        <f t="shared" si="40"/>
        <v>22.13</v>
      </c>
      <c r="K415" s="200"/>
      <c r="L415" s="73"/>
      <c r="M415" s="203"/>
      <c r="N415" s="277"/>
      <c r="O415" s="277"/>
      <c r="P415" s="277"/>
      <c r="Q415" s="277"/>
    </row>
    <row r="416" spans="1:17" s="275" customFormat="1" x14ac:dyDescent="0.2">
      <c r="A416" s="282"/>
      <c r="B416" s="282"/>
      <c r="C416" s="282"/>
      <c r="D416" s="279" t="s">
        <v>469</v>
      </c>
      <c r="E416" s="276"/>
      <c r="F416" s="386"/>
      <c r="G416" s="386">
        <v>10.92</v>
      </c>
      <c r="H416" s="386"/>
      <c r="I416" s="386">
        <v>7.3</v>
      </c>
      <c r="J416" s="386">
        <f t="shared" si="40"/>
        <v>79.72</v>
      </c>
      <c r="K416" s="200"/>
      <c r="L416" s="73"/>
      <c r="M416" s="203"/>
      <c r="N416" s="277"/>
      <c r="O416" s="277"/>
      <c r="P416" s="277"/>
      <c r="Q416" s="277"/>
    </row>
    <row r="417" spans="1:17" s="275" customFormat="1" ht="10.15" x14ac:dyDescent="0.2">
      <c r="A417" s="282"/>
      <c r="B417" s="282"/>
      <c r="C417" s="282"/>
      <c r="D417" s="279"/>
      <c r="E417" s="276"/>
      <c r="F417" s="386"/>
      <c r="G417" s="386">
        <v>3.6</v>
      </c>
      <c r="H417" s="386"/>
      <c r="I417" s="386">
        <v>7.3</v>
      </c>
      <c r="J417" s="386">
        <f t="shared" si="40"/>
        <v>26.28</v>
      </c>
      <c r="K417" s="200"/>
      <c r="L417" s="73"/>
      <c r="M417" s="203"/>
      <c r="N417" s="277"/>
      <c r="O417" s="277"/>
      <c r="P417" s="277"/>
      <c r="Q417" s="277"/>
    </row>
    <row r="418" spans="1:17" s="275" customFormat="1" x14ac:dyDescent="0.2">
      <c r="A418" s="282"/>
      <c r="B418" s="282"/>
      <c r="C418" s="282"/>
      <c r="D418" s="284" t="s">
        <v>470</v>
      </c>
      <c r="E418" s="276"/>
      <c r="F418" s="386"/>
      <c r="G418" s="386"/>
      <c r="H418" s="386"/>
      <c r="I418" s="386"/>
      <c r="J418" s="386"/>
      <c r="K418" s="200"/>
      <c r="L418" s="73"/>
      <c r="M418" s="203"/>
      <c r="N418" s="277"/>
      <c r="O418" s="277"/>
      <c r="P418" s="277"/>
      <c r="Q418" s="277"/>
    </row>
    <row r="419" spans="1:17" s="275" customFormat="1" ht="10.15" x14ac:dyDescent="0.2">
      <c r="A419" s="282"/>
      <c r="B419" s="282"/>
      <c r="C419" s="282"/>
      <c r="D419" s="279" t="s">
        <v>471</v>
      </c>
      <c r="E419" s="276"/>
      <c r="F419" s="386">
        <v>2</v>
      </c>
      <c r="G419" s="386">
        <v>4.5</v>
      </c>
      <c r="H419" s="386"/>
      <c r="I419" s="386">
        <v>3</v>
      </c>
      <c r="J419" s="386">
        <f t="shared" si="40"/>
        <v>27</v>
      </c>
      <c r="K419" s="200"/>
      <c r="L419" s="73"/>
      <c r="M419" s="203"/>
      <c r="N419" s="277"/>
      <c r="O419" s="277"/>
      <c r="P419" s="277"/>
      <c r="Q419" s="277"/>
    </row>
    <row r="420" spans="1:17" s="275" customFormat="1" ht="10.15" x14ac:dyDescent="0.2">
      <c r="A420" s="282"/>
      <c r="B420" s="282"/>
      <c r="C420" s="282"/>
      <c r="D420" s="279"/>
      <c r="E420" s="276"/>
      <c r="F420" s="386">
        <v>2</v>
      </c>
      <c r="G420" s="386">
        <v>6.82</v>
      </c>
      <c r="H420" s="386"/>
      <c r="I420" s="386">
        <v>3</v>
      </c>
      <c r="J420" s="386">
        <f t="shared" si="40"/>
        <v>40.92</v>
      </c>
      <c r="K420" s="200"/>
      <c r="L420" s="73"/>
      <c r="M420" s="203"/>
      <c r="N420" s="277"/>
      <c r="O420" s="277"/>
      <c r="P420" s="277"/>
      <c r="Q420" s="277"/>
    </row>
    <row r="421" spans="1:17" s="275" customFormat="1" ht="10.15" x14ac:dyDescent="0.2">
      <c r="A421" s="282"/>
      <c r="B421" s="282"/>
      <c r="C421" s="282"/>
      <c r="D421" s="279" t="s">
        <v>472</v>
      </c>
      <c r="E421" s="276"/>
      <c r="F421" s="386"/>
      <c r="G421" s="386">
        <v>8.8000000000000007</v>
      </c>
      <c r="H421" s="386"/>
      <c r="I421" s="386">
        <v>3.4</v>
      </c>
      <c r="J421" s="386">
        <f t="shared" si="40"/>
        <v>29.92</v>
      </c>
      <c r="K421" s="200"/>
      <c r="L421" s="73"/>
      <c r="M421" s="203"/>
      <c r="N421" s="277"/>
      <c r="O421" s="277"/>
      <c r="P421" s="277"/>
      <c r="Q421" s="277"/>
    </row>
    <row r="422" spans="1:17" s="275" customFormat="1" x14ac:dyDescent="0.2">
      <c r="A422" s="282"/>
      <c r="B422" s="282"/>
      <c r="C422" s="282"/>
      <c r="D422" s="279" t="s">
        <v>473</v>
      </c>
      <c r="E422" s="276"/>
      <c r="F422" s="386"/>
      <c r="G422" s="386">
        <v>4.54</v>
      </c>
      <c r="H422" s="386"/>
      <c r="I422" s="386">
        <v>3.4</v>
      </c>
      <c r="J422" s="386">
        <f t="shared" si="40"/>
        <v>15.44</v>
      </c>
      <c r="K422" s="200"/>
      <c r="L422" s="73"/>
      <c r="M422" s="203"/>
      <c r="N422" s="277"/>
      <c r="O422" s="277"/>
      <c r="P422" s="277"/>
      <c r="Q422" s="277"/>
    </row>
    <row r="423" spans="1:17" s="275" customFormat="1" ht="10.15" x14ac:dyDescent="0.2">
      <c r="A423" s="282"/>
      <c r="B423" s="282"/>
      <c r="C423" s="282"/>
      <c r="D423" s="279" t="s">
        <v>474</v>
      </c>
      <c r="E423" s="276"/>
      <c r="F423" s="386"/>
      <c r="G423" s="386">
        <v>1.35</v>
      </c>
      <c r="H423" s="386"/>
      <c r="I423" s="386">
        <v>3.4</v>
      </c>
      <c r="J423" s="386">
        <f t="shared" si="40"/>
        <v>4.59</v>
      </c>
      <c r="K423" s="200"/>
      <c r="L423" s="73"/>
      <c r="M423" s="203"/>
      <c r="N423" s="277"/>
      <c r="O423" s="277"/>
      <c r="P423" s="277"/>
      <c r="Q423" s="277"/>
    </row>
    <row r="424" spans="1:17" s="275" customFormat="1" ht="10.15" x14ac:dyDescent="0.2">
      <c r="A424" s="282"/>
      <c r="B424" s="282"/>
      <c r="C424" s="282"/>
      <c r="D424" s="279" t="s">
        <v>475</v>
      </c>
      <c r="E424" s="276"/>
      <c r="F424" s="386"/>
      <c r="G424" s="386">
        <v>2.0499999999999998</v>
      </c>
      <c r="H424" s="386"/>
      <c r="I424" s="386">
        <v>3.4</v>
      </c>
      <c r="J424" s="386">
        <f t="shared" si="40"/>
        <v>6.97</v>
      </c>
      <c r="K424" s="200"/>
      <c r="L424" s="73"/>
      <c r="M424" s="203"/>
      <c r="N424" s="277"/>
      <c r="O424" s="277"/>
      <c r="P424" s="277"/>
      <c r="Q424" s="277"/>
    </row>
    <row r="425" spans="1:17" s="275" customFormat="1" ht="10.15" x14ac:dyDescent="0.2">
      <c r="A425" s="282"/>
      <c r="B425" s="282"/>
      <c r="C425" s="282"/>
      <c r="D425" s="279"/>
      <c r="E425" s="276"/>
      <c r="F425" s="386"/>
      <c r="G425" s="386">
        <v>1</v>
      </c>
      <c r="H425" s="386"/>
      <c r="I425" s="386">
        <v>3.4</v>
      </c>
      <c r="J425" s="386">
        <f t="shared" si="40"/>
        <v>3.4</v>
      </c>
      <c r="K425" s="200"/>
      <c r="L425" s="73"/>
      <c r="M425" s="203"/>
      <c r="N425" s="277"/>
      <c r="O425" s="277"/>
      <c r="P425" s="277"/>
      <c r="Q425" s="277"/>
    </row>
    <row r="426" spans="1:17" s="275" customFormat="1" ht="10.15" x14ac:dyDescent="0.2">
      <c r="A426" s="282"/>
      <c r="B426" s="282"/>
      <c r="C426" s="282"/>
      <c r="D426" s="279" t="s">
        <v>476</v>
      </c>
      <c r="E426" s="276"/>
      <c r="F426" s="386"/>
      <c r="G426" s="386">
        <v>5</v>
      </c>
      <c r="H426" s="386"/>
      <c r="I426" s="386">
        <v>3.4</v>
      </c>
      <c r="J426" s="386">
        <f t="shared" si="40"/>
        <v>17</v>
      </c>
      <c r="K426" s="200"/>
      <c r="L426" s="73"/>
      <c r="M426" s="203"/>
      <c r="N426" s="277"/>
      <c r="O426" s="277"/>
      <c r="P426" s="277"/>
      <c r="Q426" s="277"/>
    </row>
    <row r="427" spans="1:17" s="275" customFormat="1" ht="10.15" x14ac:dyDescent="0.2">
      <c r="A427" s="282"/>
      <c r="B427" s="282"/>
      <c r="C427" s="282"/>
      <c r="D427" s="279"/>
      <c r="E427" s="276"/>
      <c r="F427" s="386"/>
      <c r="G427" s="386">
        <v>1.2</v>
      </c>
      <c r="H427" s="386"/>
      <c r="I427" s="386">
        <v>3.4</v>
      </c>
      <c r="J427" s="386">
        <f t="shared" si="40"/>
        <v>4.08</v>
      </c>
      <c r="K427" s="200"/>
      <c r="L427" s="73"/>
      <c r="M427" s="203"/>
      <c r="N427" s="277"/>
      <c r="O427" s="416"/>
      <c r="P427" s="277"/>
      <c r="Q427" s="277"/>
    </row>
    <row r="428" spans="1:17" s="275" customFormat="1" ht="10.15" x14ac:dyDescent="0.2">
      <c r="A428" s="282"/>
      <c r="B428" s="282"/>
      <c r="C428" s="282"/>
      <c r="D428" s="279"/>
      <c r="E428" s="276"/>
      <c r="F428" s="386"/>
      <c r="G428" s="386">
        <v>3.65</v>
      </c>
      <c r="H428" s="386"/>
      <c r="I428" s="386">
        <v>3.4</v>
      </c>
      <c r="J428" s="386">
        <f t="shared" si="40"/>
        <v>12.41</v>
      </c>
      <c r="K428" s="200"/>
      <c r="L428" s="73"/>
      <c r="M428" s="203"/>
      <c r="N428" s="277"/>
      <c r="O428" s="277"/>
      <c r="P428" s="277"/>
      <c r="Q428" s="277"/>
    </row>
    <row r="429" spans="1:17" s="275" customFormat="1" ht="10.15" x14ac:dyDescent="0.2">
      <c r="A429" s="282"/>
      <c r="B429" s="282"/>
      <c r="C429" s="282"/>
      <c r="D429" s="279" t="s">
        <v>477</v>
      </c>
      <c r="E429" s="276"/>
      <c r="F429" s="386">
        <v>2</v>
      </c>
      <c r="G429" s="386">
        <v>2.12</v>
      </c>
      <c r="H429" s="386"/>
      <c r="I429" s="386">
        <v>3.4</v>
      </c>
      <c r="J429" s="386">
        <f t="shared" si="40"/>
        <v>14.42</v>
      </c>
      <c r="K429" s="200"/>
      <c r="L429" s="73"/>
      <c r="M429" s="203"/>
      <c r="N429" s="277"/>
      <c r="O429" s="277"/>
      <c r="P429" s="277"/>
      <c r="Q429" s="277"/>
    </row>
    <row r="430" spans="1:17" s="275" customFormat="1" ht="10.15" x14ac:dyDescent="0.2">
      <c r="A430" s="282"/>
      <c r="B430" s="282"/>
      <c r="C430" s="282"/>
      <c r="D430" s="279" t="s">
        <v>478</v>
      </c>
      <c r="E430" s="276"/>
      <c r="F430" s="386"/>
      <c r="G430" s="386">
        <v>2.4700000000000002</v>
      </c>
      <c r="H430" s="386"/>
      <c r="I430" s="386">
        <v>3.4</v>
      </c>
      <c r="J430" s="386">
        <f t="shared" si="40"/>
        <v>8.4</v>
      </c>
      <c r="K430" s="200"/>
      <c r="L430" s="73"/>
      <c r="M430" s="203"/>
      <c r="N430" s="277"/>
      <c r="O430" s="277"/>
      <c r="P430" s="277"/>
      <c r="Q430" s="277"/>
    </row>
    <row r="431" spans="1:17" s="275" customFormat="1" ht="10.15" x14ac:dyDescent="0.2">
      <c r="A431" s="282"/>
      <c r="B431" s="282"/>
      <c r="C431" s="282"/>
      <c r="D431" s="279"/>
      <c r="E431" s="276"/>
      <c r="F431" s="386"/>
      <c r="G431" s="386">
        <v>1.1599999999999999</v>
      </c>
      <c r="H431" s="386"/>
      <c r="I431" s="386">
        <v>3.4</v>
      </c>
      <c r="J431" s="386">
        <f t="shared" si="40"/>
        <v>3.94</v>
      </c>
      <c r="K431" s="200"/>
      <c r="L431" s="73"/>
      <c r="M431" s="203"/>
      <c r="N431" s="277"/>
      <c r="O431" s="277"/>
      <c r="P431" s="277"/>
      <c r="Q431" s="277"/>
    </row>
    <row r="432" spans="1:17" s="275" customFormat="1" ht="10.15" x14ac:dyDescent="0.2">
      <c r="A432" s="282"/>
      <c r="B432" s="282"/>
      <c r="C432" s="282"/>
      <c r="D432" s="279" t="s">
        <v>479</v>
      </c>
      <c r="E432" s="276"/>
      <c r="F432" s="386"/>
      <c r="G432" s="386">
        <v>5.14</v>
      </c>
      <c r="H432" s="386"/>
      <c r="I432" s="386">
        <v>3.4</v>
      </c>
      <c r="J432" s="386">
        <f t="shared" si="40"/>
        <v>17.48</v>
      </c>
      <c r="K432" s="200"/>
      <c r="L432" s="73"/>
      <c r="M432" s="203"/>
      <c r="N432" s="277"/>
      <c r="O432" s="277"/>
      <c r="P432" s="277"/>
      <c r="Q432" s="277"/>
    </row>
    <row r="433" spans="1:17" s="275" customFormat="1" ht="10.15" x14ac:dyDescent="0.2">
      <c r="A433" s="282"/>
      <c r="B433" s="282"/>
      <c r="C433" s="282"/>
      <c r="D433" s="279" t="s">
        <v>480</v>
      </c>
      <c r="E433" s="276"/>
      <c r="F433" s="386"/>
      <c r="G433" s="386">
        <v>5</v>
      </c>
      <c r="H433" s="386"/>
      <c r="I433" s="386">
        <v>3.4</v>
      </c>
      <c r="J433" s="386">
        <f t="shared" si="40"/>
        <v>17</v>
      </c>
      <c r="K433" s="200"/>
      <c r="L433" s="73"/>
      <c r="M433" s="203"/>
      <c r="N433" s="277"/>
      <c r="O433" s="277"/>
      <c r="P433" s="277"/>
      <c r="Q433" s="277"/>
    </row>
    <row r="434" spans="1:17" s="275" customFormat="1" ht="10.15" x14ac:dyDescent="0.2">
      <c r="A434" s="282"/>
      <c r="B434" s="282"/>
      <c r="C434" s="282"/>
      <c r="D434" s="279" t="s">
        <v>481</v>
      </c>
      <c r="E434" s="276"/>
      <c r="F434" s="386">
        <v>2</v>
      </c>
      <c r="G434" s="386">
        <v>4</v>
      </c>
      <c r="H434" s="386"/>
      <c r="I434" s="386">
        <v>3</v>
      </c>
      <c r="J434" s="386">
        <f t="shared" si="40"/>
        <v>24</v>
      </c>
      <c r="K434" s="200"/>
      <c r="L434" s="73"/>
      <c r="M434" s="203"/>
      <c r="N434" s="277"/>
      <c r="O434" s="277"/>
      <c r="P434" s="277"/>
      <c r="Q434" s="277"/>
    </row>
    <row r="435" spans="1:17" s="275" customFormat="1" ht="10.15" x14ac:dyDescent="0.2">
      <c r="A435" s="282"/>
      <c r="B435" s="282"/>
      <c r="C435" s="282"/>
      <c r="D435" s="279"/>
      <c r="E435" s="276"/>
      <c r="F435" s="386">
        <v>2</v>
      </c>
      <c r="G435" s="386">
        <v>7.05</v>
      </c>
      <c r="H435" s="386"/>
      <c r="I435" s="386">
        <v>3</v>
      </c>
      <c r="J435" s="386">
        <f t="shared" si="40"/>
        <v>42.3</v>
      </c>
      <c r="K435" s="200"/>
      <c r="L435" s="73"/>
      <c r="M435" s="203"/>
      <c r="N435" s="277"/>
      <c r="O435" s="277"/>
      <c r="P435" s="277"/>
      <c r="Q435" s="277"/>
    </row>
    <row r="436" spans="1:17" s="275" customFormat="1" ht="10.15" x14ac:dyDescent="0.2">
      <c r="A436" s="282"/>
      <c r="B436" s="282"/>
      <c r="C436" s="282"/>
      <c r="D436" s="279" t="s">
        <v>482</v>
      </c>
      <c r="E436" s="276"/>
      <c r="F436" s="386"/>
      <c r="G436" s="386">
        <v>4</v>
      </c>
      <c r="H436" s="386"/>
      <c r="I436" s="386">
        <v>3</v>
      </c>
      <c r="J436" s="386">
        <f t="shared" si="40"/>
        <v>12</v>
      </c>
      <c r="K436" s="200"/>
      <c r="L436" s="73"/>
      <c r="M436" s="203"/>
      <c r="N436" s="277"/>
      <c r="O436" s="277"/>
      <c r="P436" s="277"/>
      <c r="Q436" s="277"/>
    </row>
    <row r="437" spans="1:17" s="275" customFormat="1" ht="10.15" x14ac:dyDescent="0.2">
      <c r="A437" s="282"/>
      <c r="B437" s="282"/>
      <c r="C437" s="282"/>
      <c r="D437" s="279"/>
      <c r="E437" s="276"/>
      <c r="F437" s="386">
        <v>2</v>
      </c>
      <c r="G437" s="386">
        <v>6.93</v>
      </c>
      <c r="H437" s="386"/>
      <c r="I437" s="386">
        <v>3</v>
      </c>
      <c r="J437" s="386">
        <f t="shared" si="40"/>
        <v>41.58</v>
      </c>
      <c r="K437" s="200"/>
      <c r="L437" s="73"/>
      <c r="M437" s="203"/>
      <c r="N437" s="277"/>
      <c r="O437" s="277"/>
      <c r="P437" s="277"/>
      <c r="Q437" s="277"/>
    </row>
    <row r="438" spans="1:17" s="275" customFormat="1" ht="10.15" x14ac:dyDescent="0.2">
      <c r="A438" s="282"/>
      <c r="B438" s="282"/>
      <c r="C438" s="282"/>
      <c r="D438" s="279" t="s">
        <v>483</v>
      </c>
      <c r="E438" s="276"/>
      <c r="F438" s="386"/>
      <c r="G438" s="386">
        <v>4</v>
      </c>
      <c r="H438" s="386"/>
      <c r="I438" s="386">
        <v>3</v>
      </c>
      <c r="J438" s="386">
        <f t="shared" si="40"/>
        <v>12</v>
      </c>
      <c r="K438" s="200"/>
      <c r="L438" s="73"/>
      <c r="M438" s="203"/>
      <c r="N438" s="277"/>
      <c r="O438" s="277"/>
      <c r="P438" s="277"/>
      <c r="Q438" s="277"/>
    </row>
    <row r="439" spans="1:17" s="275" customFormat="1" ht="10.15" x14ac:dyDescent="0.2">
      <c r="A439" s="282"/>
      <c r="B439" s="282"/>
      <c r="C439" s="282"/>
      <c r="D439" s="279"/>
      <c r="E439" s="276"/>
      <c r="F439" s="386">
        <v>2</v>
      </c>
      <c r="G439" s="386">
        <v>6.93</v>
      </c>
      <c r="H439" s="386"/>
      <c r="I439" s="386">
        <v>3</v>
      </c>
      <c r="J439" s="386">
        <f t="shared" si="40"/>
        <v>41.58</v>
      </c>
      <c r="K439" s="200"/>
      <c r="L439" s="73"/>
      <c r="M439" s="203"/>
      <c r="N439" s="277"/>
      <c r="O439" s="277"/>
      <c r="P439" s="277"/>
      <c r="Q439" s="277"/>
    </row>
    <row r="440" spans="1:17" s="275" customFormat="1" ht="10.15" x14ac:dyDescent="0.2">
      <c r="A440" s="282"/>
      <c r="B440" s="282"/>
      <c r="C440" s="282"/>
      <c r="D440" s="279" t="s">
        <v>484</v>
      </c>
      <c r="E440" s="276"/>
      <c r="F440" s="386"/>
      <c r="G440" s="386">
        <v>4</v>
      </c>
      <c r="H440" s="386"/>
      <c r="I440" s="386">
        <v>3</v>
      </c>
      <c r="J440" s="386">
        <f t="shared" si="40"/>
        <v>12</v>
      </c>
      <c r="K440" s="200"/>
      <c r="L440" s="73"/>
      <c r="M440" s="203"/>
      <c r="N440" s="277"/>
      <c r="O440" s="277"/>
      <c r="P440" s="277"/>
      <c r="Q440" s="277"/>
    </row>
    <row r="441" spans="1:17" s="275" customFormat="1" ht="10.15" x14ac:dyDescent="0.2">
      <c r="A441" s="282"/>
      <c r="B441" s="282"/>
      <c r="C441" s="282"/>
      <c r="D441" s="279"/>
      <c r="E441" s="276"/>
      <c r="F441" s="386">
        <v>2</v>
      </c>
      <c r="G441" s="386">
        <v>6.93</v>
      </c>
      <c r="H441" s="386"/>
      <c r="I441" s="386">
        <v>3</v>
      </c>
      <c r="J441" s="386">
        <f t="shared" si="40"/>
        <v>41.58</v>
      </c>
      <c r="K441" s="200"/>
      <c r="L441" s="73"/>
      <c r="M441" s="203"/>
      <c r="N441" s="277"/>
      <c r="O441" s="277"/>
      <c r="P441" s="277"/>
      <c r="Q441" s="277"/>
    </row>
    <row r="442" spans="1:17" s="275" customFormat="1" ht="10.15" x14ac:dyDescent="0.2">
      <c r="A442" s="282"/>
      <c r="B442" s="282"/>
      <c r="C442" s="282"/>
      <c r="D442" s="279" t="s">
        <v>485</v>
      </c>
      <c r="E442" s="276"/>
      <c r="F442" s="386"/>
      <c r="G442" s="386">
        <v>4</v>
      </c>
      <c r="H442" s="386"/>
      <c r="I442" s="386">
        <v>3</v>
      </c>
      <c r="J442" s="386">
        <f t="shared" si="40"/>
        <v>12</v>
      </c>
      <c r="K442" s="200"/>
      <c r="L442" s="73"/>
      <c r="M442" s="203"/>
      <c r="N442" s="277"/>
      <c r="O442" s="277"/>
      <c r="P442" s="277"/>
      <c r="Q442" s="277"/>
    </row>
    <row r="443" spans="1:17" s="275" customFormat="1" ht="10.15" x14ac:dyDescent="0.2">
      <c r="A443" s="282"/>
      <c r="B443" s="282"/>
      <c r="C443" s="282"/>
      <c r="D443" s="279"/>
      <c r="E443" s="276"/>
      <c r="F443" s="386">
        <v>2</v>
      </c>
      <c r="G443" s="386">
        <v>7.03</v>
      </c>
      <c r="H443" s="386"/>
      <c r="I443" s="386">
        <v>3</v>
      </c>
      <c r="J443" s="386">
        <f t="shared" si="40"/>
        <v>42.18</v>
      </c>
      <c r="K443" s="200"/>
      <c r="L443" s="73"/>
      <c r="M443" s="203"/>
      <c r="N443" s="277"/>
      <c r="O443" s="277"/>
      <c r="P443" s="277"/>
      <c r="Q443" s="277"/>
    </row>
    <row r="444" spans="1:17" s="275" customFormat="1" ht="10.15" x14ac:dyDescent="0.2">
      <c r="A444" s="282"/>
      <c r="B444" s="282"/>
      <c r="C444" s="282"/>
      <c r="D444" s="279" t="s">
        <v>486</v>
      </c>
      <c r="E444" s="276"/>
      <c r="F444" s="386"/>
      <c r="G444" s="386">
        <v>7.05</v>
      </c>
      <c r="H444" s="386"/>
      <c r="I444" s="386">
        <v>3</v>
      </c>
      <c r="J444" s="386">
        <f t="shared" si="40"/>
        <v>21.15</v>
      </c>
      <c r="K444" s="200"/>
      <c r="L444" s="73"/>
      <c r="M444" s="203"/>
      <c r="N444" s="277"/>
      <c r="O444" s="277"/>
      <c r="P444" s="277"/>
      <c r="Q444" s="277"/>
    </row>
    <row r="445" spans="1:17" s="275" customFormat="1" ht="10.15" x14ac:dyDescent="0.2">
      <c r="A445" s="282"/>
      <c r="B445" s="282"/>
      <c r="C445" s="282"/>
      <c r="D445" s="279"/>
      <c r="E445" s="276"/>
      <c r="F445" s="386"/>
      <c r="G445" s="386">
        <v>3.72</v>
      </c>
      <c r="H445" s="386"/>
      <c r="I445" s="386">
        <v>3</v>
      </c>
      <c r="J445" s="386">
        <f t="shared" si="40"/>
        <v>11.16</v>
      </c>
      <c r="K445" s="200"/>
      <c r="L445" s="73"/>
      <c r="M445" s="203"/>
      <c r="N445" s="277"/>
      <c r="O445" s="277"/>
      <c r="P445" s="277"/>
      <c r="Q445" s="277"/>
    </row>
    <row r="446" spans="1:17" s="275" customFormat="1" ht="10.15" x14ac:dyDescent="0.2">
      <c r="A446" s="282"/>
      <c r="B446" s="282"/>
      <c r="C446" s="282"/>
      <c r="D446" s="279" t="s">
        <v>487</v>
      </c>
      <c r="E446" s="276"/>
      <c r="F446" s="386"/>
      <c r="G446" s="386">
        <v>6.93</v>
      </c>
      <c r="H446" s="386"/>
      <c r="I446" s="386">
        <v>3</v>
      </c>
      <c r="J446" s="386">
        <f t="shared" si="40"/>
        <v>20.79</v>
      </c>
      <c r="K446" s="200"/>
      <c r="L446" s="73"/>
      <c r="M446" s="203"/>
      <c r="N446" s="277"/>
      <c r="O446" s="277"/>
      <c r="P446" s="277"/>
      <c r="Q446" s="277"/>
    </row>
    <row r="447" spans="1:17" s="275" customFormat="1" ht="10.15" x14ac:dyDescent="0.2">
      <c r="A447" s="282"/>
      <c r="B447" s="282"/>
      <c r="C447" s="282"/>
      <c r="D447" s="279"/>
      <c r="E447" s="276"/>
      <c r="F447" s="386"/>
      <c r="G447" s="386">
        <v>3.72</v>
      </c>
      <c r="H447" s="386"/>
      <c r="I447" s="386">
        <v>3</v>
      </c>
      <c r="J447" s="386">
        <f t="shared" si="40"/>
        <v>11.16</v>
      </c>
      <c r="K447" s="200"/>
      <c r="L447" s="73"/>
      <c r="M447" s="203"/>
      <c r="N447" s="277"/>
      <c r="O447" s="277"/>
      <c r="P447" s="277"/>
      <c r="Q447" s="277"/>
    </row>
    <row r="448" spans="1:17" s="275" customFormat="1" ht="10.15" x14ac:dyDescent="0.2">
      <c r="A448" s="282"/>
      <c r="B448" s="282"/>
      <c r="C448" s="282"/>
      <c r="D448" s="279" t="s">
        <v>488</v>
      </c>
      <c r="E448" s="276"/>
      <c r="F448" s="386"/>
      <c r="G448" s="386">
        <v>6.93</v>
      </c>
      <c r="H448" s="386"/>
      <c r="I448" s="386">
        <v>3</v>
      </c>
      <c r="J448" s="386">
        <f t="shared" si="40"/>
        <v>20.79</v>
      </c>
      <c r="K448" s="200"/>
      <c r="L448" s="73"/>
      <c r="M448" s="203"/>
      <c r="N448" s="277"/>
      <c r="O448" s="277"/>
      <c r="P448" s="277"/>
      <c r="Q448" s="277"/>
    </row>
    <row r="449" spans="1:17" s="275" customFormat="1" ht="10.15" x14ac:dyDescent="0.2">
      <c r="A449" s="282"/>
      <c r="B449" s="282"/>
      <c r="C449" s="282"/>
      <c r="D449" s="279"/>
      <c r="E449" s="276"/>
      <c r="F449" s="386"/>
      <c r="G449" s="386">
        <v>3.72</v>
      </c>
      <c r="H449" s="386"/>
      <c r="I449" s="386">
        <v>3</v>
      </c>
      <c r="J449" s="386">
        <f t="shared" si="40"/>
        <v>11.16</v>
      </c>
      <c r="K449" s="200"/>
      <c r="L449" s="73"/>
      <c r="M449" s="203"/>
      <c r="N449" s="277"/>
      <c r="O449" s="277"/>
      <c r="P449" s="277"/>
      <c r="Q449" s="277"/>
    </row>
    <row r="450" spans="1:17" s="275" customFormat="1" ht="10.15" x14ac:dyDescent="0.2">
      <c r="A450" s="282"/>
      <c r="B450" s="282"/>
      <c r="C450" s="282"/>
      <c r="D450" s="279" t="s">
        <v>489</v>
      </c>
      <c r="E450" s="276"/>
      <c r="F450" s="386"/>
      <c r="G450" s="386">
        <v>6.93</v>
      </c>
      <c r="H450" s="386"/>
      <c r="I450" s="386">
        <v>3</v>
      </c>
      <c r="J450" s="386">
        <f t="shared" si="40"/>
        <v>20.79</v>
      </c>
      <c r="K450" s="200"/>
      <c r="L450" s="73"/>
      <c r="M450" s="203"/>
      <c r="N450" s="277"/>
      <c r="O450" s="277"/>
      <c r="P450" s="277"/>
      <c r="Q450" s="277"/>
    </row>
    <row r="451" spans="1:17" s="275" customFormat="1" ht="10.15" x14ac:dyDescent="0.2">
      <c r="A451" s="282"/>
      <c r="B451" s="282"/>
      <c r="C451" s="282"/>
      <c r="D451" s="279"/>
      <c r="E451" s="276"/>
      <c r="F451" s="386"/>
      <c r="G451" s="386">
        <v>3.72</v>
      </c>
      <c r="H451" s="386"/>
      <c r="I451" s="386">
        <v>3</v>
      </c>
      <c r="J451" s="386">
        <f t="shared" si="40"/>
        <v>11.16</v>
      </c>
      <c r="K451" s="200"/>
      <c r="L451" s="73"/>
      <c r="M451" s="203"/>
      <c r="N451" s="277"/>
      <c r="O451" s="277"/>
      <c r="P451" s="277"/>
      <c r="Q451" s="277"/>
    </row>
    <row r="452" spans="1:17" s="275" customFormat="1" ht="10.15" x14ac:dyDescent="0.2">
      <c r="A452" s="282"/>
      <c r="B452" s="282"/>
      <c r="C452" s="282"/>
      <c r="D452" s="279" t="s">
        <v>490</v>
      </c>
      <c r="E452" s="276"/>
      <c r="F452" s="386"/>
      <c r="G452" s="386">
        <v>7.03</v>
      </c>
      <c r="H452" s="386"/>
      <c r="I452" s="386">
        <v>3</v>
      </c>
      <c r="J452" s="386">
        <f t="shared" si="40"/>
        <v>21.09</v>
      </c>
      <c r="K452" s="200"/>
      <c r="L452" s="73"/>
      <c r="M452" s="203"/>
      <c r="N452" s="277"/>
      <c r="O452" s="277"/>
      <c r="P452" s="277"/>
      <c r="Q452" s="277"/>
    </row>
    <row r="453" spans="1:17" s="275" customFormat="1" ht="10.15" x14ac:dyDescent="0.2">
      <c r="A453" s="282"/>
      <c r="B453" s="282"/>
      <c r="C453" s="282"/>
      <c r="D453" s="279"/>
      <c r="E453" s="276"/>
      <c r="F453" s="386"/>
      <c r="G453" s="386">
        <v>3.72</v>
      </c>
      <c r="H453" s="386"/>
      <c r="I453" s="386">
        <v>3</v>
      </c>
      <c r="J453" s="386">
        <f t="shared" si="40"/>
        <v>11.16</v>
      </c>
      <c r="K453" s="200"/>
      <c r="L453" s="73"/>
      <c r="M453" s="203"/>
      <c r="N453" s="277"/>
      <c r="O453" s="277"/>
      <c r="P453" s="277"/>
      <c r="Q453" s="277"/>
    </row>
    <row r="454" spans="1:17" s="275" customFormat="1" x14ac:dyDescent="0.2">
      <c r="A454" s="282"/>
      <c r="B454" s="282"/>
      <c r="C454" s="282"/>
      <c r="D454" s="279" t="s">
        <v>491</v>
      </c>
      <c r="E454" s="276"/>
      <c r="F454" s="386">
        <v>2</v>
      </c>
      <c r="G454" s="386">
        <v>3.22</v>
      </c>
      <c r="H454" s="386"/>
      <c r="I454" s="386">
        <v>3.39</v>
      </c>
      <c r="J454" s="386">
        <f t="shared" si="40"/>
        <v>21.83</v>
      </c>
      <c r="K454" s="200"/>
      <c r="L454" s="73"/>
      <c r="M454" s="203"/>
      <c r="N454" s="277"/>
      <c r="O454" s="277"/>
      <c r="P454" s="277"/>
      <c r="Q454" s="277"/>
    </row>
    <row r="455" spans="1:17" s="275" customFormat="1" ht="10.15" x14ac:dyDescent="0.2">
      <c r="A455" s="282"/>
      <c r="B455" s="282"/>
      <c r="C455" s="282"/>
      <c r="D455" s="279"/>
      <c r="E455" s="276"/>
      <c r="F455" s="386">
        <v>2</v>
      </c>
      <c r="G455" s="386">
        <v>3.2</v>
      </c>
      <c r="H455" s="386"/>
      <c r="I455" s="386">
        <v>3.39</v>
      </c>
      <c r="J455" s="386">
        <f t="shared" si="40"/>
        <v>21.7</v>
      </c>
      <c r="K455" s="200"/>
      <c r="L455" s="73"/>
      <c r="M455" s="203"/>
      <c r="N455" s="277"/>
      <c r="O455" s="277"/>
      <c r="P455" s="277"/>
      <c r="Q455" s="277"/>
    </row>
    <row r="456" spans="1:17" s="275" customFormat="1" x14ac:dyDescent="0.2">
      <c r="A456" s="282"/>
      <c r="B456" s="282"/>
      <c r="C456" s="282"/>
      <c r="D456" s="279" t="s">
        <v>492</v>
      </c>
      <c r="E456" s="276"/>
      <c r="F456" s="386">
        <v>2</v>
      </c>
      <c r="G456" s="386">
        <v>3.85</v>
      </c>
      <c r="H456" s="386"/>
      <c r="I456" s="386">
        <v>3.39</v>
      </c>
      <c r="J456" s="386">
        <f t="shared" si="40"/>
        <v>26.1</v>
      </c>
      <c r="K456" s="200"/>
      <c r="L456" s="73"/>
      <c r="M456" s="203"/>
      <c r="N456" s="277"/>
      <c r="O456" s="277"/>
      <c r="P456" s="277"/>
      <c r="Q456" s="277"/>
    </row>
    <row r="457" spans="1:17" s="275" customFormat="1" ht="10.15" x14ac:dyDescent="0.2">
      <c r="A457" s="282"/>
      <c r="B457" s="282"/>
      <c r="C457" s="282"/>
      <c r="D457" s="279"/>
      <c r="E457" s="276"/>
      <c r="F457" s="386"/>
      <c r="G457" s="386">
        <v>0.9</v>
      </c>
      <c r="H457" s="386"/>
      <c r="I457" s="386">
        <v>3.39</v>
      </c>
      <c r="J457" s="386">
        <f t="shared" si="40"/>
        <v>3.05</v>
      </c>
      <c r="K457" s="200"/>
      <c r="L457" s="73"/>
      <c r="M457" s="203"/>
      <c r="N457" s="277"/>
      <c r="O457" s="277"/>
      <c r="P457" s="277"/>
      <c r="Q457" s="277"/>
    </row>
    <row r="458" spans="1:17" s="275" customFormat="1" ht="10.15" x14ac:dyDescent="0.2">
      <c r="A458" s="282"/>
      <c r="B458" s="282"/>
      <c r="C458" s="282"/>
      <c r="D458" s="279" t="s">
        <v>493</v>
      </c>
      <c r="E458" s="276"/>
      <c r="F458" s="386"/>
      <c r="G458" s="386">
        <v>4.51</v>
      </c>
      <c r="H458" s="386"/>
      <c r="I458" s="386">
        <v>3.39</v>
      </c>
      <c r="J458" s="386">
        <f t="shared" si="40"/>
        <v>15.29</v>
      </c>
      <c r="K458" s="200"/>
      <c r="L458" s="73"/>
      <c r="M458" s="203"/>
      <c r="N458" s="277"/>
      <c r="O458" s="277"/>
      <c r="P458" s="277"/>
      <c r="Q458" s="277"/>
    </row>
    <row r="459" spans="1:17" s="275" customFormat="1" ht="10.15" x14ac:dyDescent="0.2">
      <c r="A459" s="282"/>
      <c r="B459" s="282"/>
      <c r="C459" s="282"/>
      <c r="D459" s="279"/>
      <c r="E459" s="276"/>
      <c r="F459" s="386"/>
      <c r="G459" s="386">
        <v>2.16</v>
      </c>
      <c r="H459" s="386"/>
      <c r="I459" s="386">
        <v>3.39</v>
      </c>
      <c r="J459" s="386">
        <f t="shared" si="40"/>
        <v>7.32</v>
      </c>
      <c r="K459" s="200"/>
      <c r="L459" s="73"/>
      <c r="M459" s="203"/>
      <c r="N459" s="277"/>
      <c r="O459" s="277"/>
      <c r="P459" s="277"/>
      <c r="Q459" s="277"/>
    </row>
    <row r="460" spans="1:17" s="275" customFormat="1" ht="10.15" x14ac:dyDescent="0.2">
      <c r="A460" s="282"/>
      <c r="B460" s="282"/>
      <c r="C460" s="282"/>
      <c r="D460" s="279" t="s">
        <v>494</v>
      </c>
      <c r="E460" s="276"/>
      <c r="F460" s="386"/>
      <c r="G460" s="386">
        <v>2.5499999999999998</v>
      </c>
      <c r="H460" s="386"/>
      <c r="I460" s="386">
        <v>3.39</v>
      </c>
      <c r="J460" s="386">
        <f t="shared" si="40"/>
        <v>8.64</v>
      </c>
      <c r="K460" s="200"/>
      <c r="L460" s="73"/>
      <c r="M460" s="203"/>
      <c r="N460" s="277"/>
      <c r="O460" s="277"/>
      <c r="P460" s="277"/>
      <c r="Q460" s="277"/>
    </row>
    <row r="461" spans="1:17" s="275" customFormat="1" ht="10.15" x14ac:dyDescent="0.2">
      <c r="A461" s="282"/>
      <c r="B461" s="282"/>
      <c r="C461" s="282"/>
      <c r="D461" s="279"/>
      <c r="E461" s="276"/>
      <c r="F461" s="386"/>
      <c r="G461" s="386">
        <v>1.3</v>
      </c>
      <c r="H461" s="386"/>
      <c r="I461" s="386">
        <v>3.39</v>
      </c>
      <c r="J461" s="386">
        <f t="shared" si="40"/>
        <v>4.41</v>
      </c>
      <c r="K461" s="200"/>
      <c r="L461" s="73"/>
      <c r="M461" s="203"/>
      <c r="N461" s="277"/>
      <c r="O461" s="277"/>
      <c r="P461" s="277"/>
      <c r="Q461" s="277"/>
    </row>
    <row r="462" spans="1:17" s="275" customFormat="1" ht="10.15" x14ac:dyDescent="0.2">
      <c r="A462" s="282"/>
      <c r="B462" s="282"/>
      <c r="C462" s="282"/>
      <c r="D462" s="279" t="s">
        <v>495</v>
      </c>
      <c r="E462" s="276"/>
      <c r="F462" s="386">
        <v>2</v>
      </c>
      <c r="G462" s="386">
        <v>1.5</v>
      </c>
      <c r="H462" s="386"/>
      <c r="I462" s="386">
        <v>3.39</v>
      </c>
      <c r="J462" s="386">
        <f t="shared" si="40"/>
        <v>10.17</v>
      </c>
      <c r="K462" s="200"/>
      <c r="L462" s="73"/>
      <c r="M462" s="203"/>
      <c r="N462" s="277"/>
      <c r="O462" s="277"/>
      <c r="P462" s="277"/>
      <c r="Q462" s="277"/>
    </row>
    <row r="463" spans="1:17" s="275" customFormat="1" ht="10.15" x14ac:dyDescent="0.2">
      <c r="A463" s="282"/>
      <c r="B463" s="282"/>
      <c r="C463" s="282"/>
      <c r="D463" s="279"/>
      <c r="E463" s="276"/>
      <c r="F463" s="386">
        <v>2</v>
      </c>
      <c r="G463" s="386">
        <v>1.9</v>
      </c>
      <c r="H463" s="386"/>
      <c r="I463" s="386">
        <v>3.39</v>
      </c>
      <c r="J463" s="386">
        <f t="shared" si="40"/>
        <v>12.88</v>
      </c>
      <c r="K463" s="200"/>
      <c r="L463" s="73"/>
      <c r="M463" s="203"/>
      <c r="N463" s="277"/>
      <c r="O463" s="277"/>
      <c r="P463" s="277"/>
      <c r="Q463" s="277"/>
    </row>
    <row r="464" spans="1:17" s="275" customFormat="1" ht="10.15" x14ac:dyDescent="0.2">
      <c r="A464" s="282"/>
      <c r="B464" s="282"/>
      <c r="C464" s="282"/>
      <c r="D464" s="279" t="s">
        <v>496</v>
      </c>
      <c r="E464" s="276"/>
      <c r="F464" s="386">
        <v>2</v>
      </c>
      <c r="G464" s="386">
        <v>2.2999999999999998</v>
      </c>
      <c r="H464" s="386"/>
      <c r="I464" s="386">
        <v>3</v>
      </c>
      <c r="J464" s="386">
        <f t="shared" si="40"/>
        <v>13.8</v>
      </c>
      <c r="K464" s="200"/>
      <c r="L464" s="73"/>
      <c r="M464" s="203"/>
      <c r="N464" s="277"/>
      <c r="O464" s="277"/>
      <c r="P464" s="277"/>
      <c r="Q464" s="277"/>
    </row>
    <row r="465" spans="1:17" s="275" customFormat="1" ht="10.15" x14ac:dyDescent="0.2">
      <c r="A465" s="282"/>
      <c r="B465" s="282"/>
      <c r="C465" s="282"/>
      <c r="D465" s="279"/>
      <c r="E465" s="276"/>
      <c r="F465" s="386">
        <v>2</v>
      </c>
      <c r="G465" s="386">
        <v>3.25</v>
      </c>
      <c r="H465" s="386"/>
      <c r="I465" s="386">
        <v>3</v>
      </c>
      <c r="J465" s="386">
        <f t="shared" si="40"/>
        <v>19.5</v>
      </c>
      <c r="K465" s="200"/>
      <c r="L465" s="73"/>
      <c r="M465" s="203"/>
      <c r="N465" s="277"/>
      <c r="O465" s="277"/>
      <c r="P465" s="277"/>
      <c r="Q465" s="277"/>
    </row>
    <row r="466" spans="1:17" s="275" customFormat="1" ht="10.15" x14ac:dyDescent="0.2">
      <c r="A466" s="282"/>
      <c r="B466" s="282"/>
      <c r="C466" s="282"/>
      <c r="D466" s="279" t="s">
        <v>494</v>
      </c>
      <c r="E466" s="276"/>
      <c r="F466" s="386"/>
      <c r="G466" s="386">
        <v>1.95</v>
      </c>
      <c r="H466" s="386"/>
      <c r="I466" s="386">
        <v>3</v>
      </c>
      <c r="J466" s="386">
        <f t="shared" si="40"/>
        <v>5.85</v>
      </c>
      <c r="K466" s="200"/>
      <c r="L466" s="73"/>
      <c r="M466" s="203"/>
      <c r="N466" s="277"/>
      <c r="O466" s="277"/>
      <c r="P466" s="277"/>
      <c r="Q466" s="277"/>
    </row>
    <row r="467" spans="1:17" s="275" customFormat="1" ht="10.15" x14ac:dyDescent="0.2">
      <c r="A467" s="282"/>
      <c r="B467" s="282"/>
      <c r="C467" s="282"/>
      <c r="D467" s="279"/>
      <c r="E467" s="276"/>
      <c r="F467" s="386"/>
      <c r="G467" s="386">
        <v>1.35</v>
      </c>
      <c r="H467" s="386"/>
      <c r="I467" s="386">
        <v>3</v>
      </c>
      <c r="J467" s="386">
        <f t="shared" si="40"/>
        <v>4.05</v>
      </c>
      <c r="K467" s="200"/>
      <c r="L467" s="73"/>
      <c r="M467" s="203"/>
      <c r="N467" s="277"/>
      <c r="O467" s="277"/>
      <c r="P467" s="277"/>
      <c r="Q467" s="277"/>
    </row>
    <row r="468" spans="1:17" s="275" customFormat="1" x14ac:dyDescent="0.2">
      <c r="A468" s="282"/>
      <c r="B468" s="282"/>
      <c r="C468" s="282"/>
      <c r="D468" s="279" t="s">
        <v>497</v>
      </c>
      <c r="E468" s="276"/>
      <c r="F468" s="386">
        <v>10</v>
      </c>
      <c r="G468" s="386">
        <v>0.1</v>
      </c>
      <c r="H468" s="386"/>
      <c r="I468" s="386">
        <v>5.95</v>
      </c>
      <c r="J468" s="386">
        <f t="shared" si="40"/>
        <v>5.95</v>
      </c>
      <c r="K468" s="200"/>
      <c r="L468" s="73"/>
      <c r="M468" s="203"/>
      <c r="N468" s="277"/>
      <c r="O468" s="277"/>
      <c r="P468" s="277"/>
      <c r="Q468" s="277"/>
    </row>
    <row r="469" spans="1:17" s="275" customFormat="1" x14ac:dyDescent="0.2">
      <c r="A469" s="282"/>
      <c r="B469" s="282"/>
      <c r="C469" s="282"/>
      <c r="D469" s="279" t="s">
        <v>498</v>
      </c>
      <c r="E469" s="276"/>
      <c r="F469" s="386"/>
      <c r="G469" s="386">
        <v>36</v>
      </c>
      <c r="H469" s="386"/>
      <c r="I469" s="386">
        <v>0.28000000000000003</v>
      </c>
      <c r="J469" s="386">
        <f t="shared" si="40"/>
        <v>10.08</v>
      </c>
      <c r="K469" s="200"/>
      <c r="L469" s="73"/>
      <c r="M469" s="203"/>
      <c r="N469" s="277"/>
      <c r="O469" s="277"/>
      <c r="P469" s="277"/>
      <c r="Q469" s="277"/>
    </row>
    <row r="470" spans="1:17" s="275" customFormat="1" x14ac:dyDescent="0.2">
      <c r="A470" s="282"/>
      <c r="B470" s="282"/>
      <c r="C470" s="282"/>
      <c r="D470" s="284" t="s">
        <v>499</v>
      </c>
      <c r="E470" s="276"/>
      <c r="F470" s="386"/>
      <c r="G470" s="386"/>
      <c r="H470" s="386"/>
      <c r="I470" s="386"/>
      <c r="J470" s="386"/>
      <c r="K470" s="200"/>
      <c r="L470" s="73"/>
      <c r="M470" s="203"/>
      <c r="N470" s="277"/>
      <c r="O470" s="277"/>
      <c r="P470" s="277"/>
      <c r="Q470" s="277"/>
    </row>
    <row r="471" spans="1:17" s="275" customFormat="1" ht="10.15" x14ac:dyDescent="0.2">
      <c r="A471" s="282"/>
      <c r="B471" s="282"/>
      <c r="C471" s="282"/>
      <c r="D471" s="279" t="s">
        <v>467</v>
      </c>
      <c r="E471" s="276"/>
      <c r="F471" s="386">
        <v>-2</v>
      </c>
      <c r="G471" s="386">
        <v>1.4</v>
      </c>
      <c r="H471" s="386"/>
      <c r="I471" s="386">
        <v>1.3</v>
      </c>
      <c r="J471" s="386">
        <f t="shared" ref="J471:J495" si="41">ROUND(PRODUCT(F471:I471),2)</f>
        <v>-3.64</v>
      </c>
      <c r="K471" s="200"/>
      <c r="L471" s="73"/>
      <c r="M471" s="203"/>
      <c r="N471" s="277"/>
      <c r="O471" s="277"/>
      <c r="P471" s="277"/>
      <c r="Q471" s="277"/>
    </row>
    <row r="472" spans="1:17" s="275" customFormat="1" ht="10.15" x14ac:dyDescent="0.2">
      <c r="A472" s="282"/>
      <c r="B472" s="282"/>
      <c r="C472" s="282"/>
      <c r="D472" s="279" t="s">
        <v>468</v>
      </c>
      <c r="E472" s="276"/>
      <c r="F472" s="386">
        <v>-1</v>
      </c>
      <c r="G472" s="386">
        <v>2.2999999999999998</v>
      </c>
      <c r="H472" s="386"/>
      <c r="I472" s="386">
        <v>1.2</v>
      </c>
      <c r="J472" s="386">
        <f t="shared" si="41"/>
        <v>-2.76</v>
      </c>
      <c r="K472" s="200"/>
      <c r="L472" s="73"/>
      <c r="M472" s="203"/>
      <c r="N472" s="277"/>
      <c r="O472" s="277"/>
      <c r="P472" s="277"/>
      <c r="Q472" s="277"/>
    </row>
    <row r="473" spans="1:17" s="275" customFormat="1" ht="10.15" x14ac:dyDescent="0.2">
      <c r="A473" s="282"/>
      <c r="B473" s="282"/>
      <c r="C473" s="282"/>
      <c r="D473" s="279" t="s">
        <v>471</v>
      </c>
      <c r="E473" s="276"/>
      <c r="F473" s="386">
        <v>-2</v>
      </c>
      <c r="G473" s="386">
        <v>0.8</v>
      </c>
      <c r="H473" s="386"/>
      <c r="I473" s="386">
        <v>2.1</v>
      </c>
      <c r="J473" s="386">
        <f t="shared" si="41"/>
        <v>-3.36</v>
      </c>
      <c r="K473" s="200"/>
      <c r="L473" s="73"/>
      <c r="M473" s="203"/>
      <c r="N473" s="277"/>
      <c r="O473" s="277"/>
      <c r="P473" s="277"/>
      <c r="Q473" s="277"/>
    </row>
    <row r="474" spans="1:17" s="275" customFormat="1" ht="10.15" x14ac:dyDescent="0.2">
      <c r="A474" s="282"/>
      <c r="B474" s="282"/>
      <c r="C474" s="282"/>
      <c r="D474" s="279"/>
      <c r="E474" s="276"/>
      <c r="F474" s="386">
        <v>-2</v>
      </c>
      <c r="G474" s="386">
        <v>1.2</v>
      </c>
      <c r="H474" s="386"/>
      <c r="I474" s="386">
        <v>1</v>
      </c>
      <c r="J474" s="386">
        <f t="shared" si="41"/>
        <v>-2.4</v>
      </c>
      <c r="K474" s="200"/>
      <c r="L474" s="73"/>
      <c r="M474" s="203"/>
      <c r="N474" s="277"/>
      <c r="O474" s="277"/>
      <c r="P474" s="277"/>
      <c r="Q474" s="277"/>
    </row>
    <row r="475" spans="1:17" s="275" customFormat="1" ht="10.15" x14ac:dyDescent="0.2">
      <c r="A475" s="282"/>
      <c r="B475" s="282"/>
      <c r="C475" s="282"/>
      <c r="D475" s="279" t="s">
        <v>472</v>
      </c>
      <c r="E475" s="276"/>
      <c r="F475" s="386">
        <v>-2</v>
      </c>
      <c r="G475" s="386">
        <v>0.9</v>
      </c>
      <c r="H475" s="386"/>
      <c r="I475" s="386">
        <v>2.1</v>
      </c>
      <c r="J475" s="386">
        <f t="shared" si="41"/>
        <v>-3.78</v>
      </c>
      <c r="K475" s="200"/>
      <c r="L475" s="73"/>
      <c r="M475" s="203"/>
      <c r="N475" s="277"/>
      <c r="O475" s="277"/>
      <c r="P475" s="277"/>
      <c r="Q475" s="277"/>
    </row>
    <row r="476" spans="1:17" s="275" customFormat="1" ht="10.15" x14ac:dyDescent="0.2">
      <c r="A476" s="282"/>
      <c r="B476" s="282"/>
      <c r="C476" s="282"/>
      <c r="D476" s="279" t="s">
        <v>500</v>
      </c>
      <c r="E476" s="276"/>
      <c r="F476" s="386">
        <v>-2</v>
      </c>
      <c r="G476" s="386">
        <v>0.9</v>
      </c>
      <c r="H476" s="386"/>
      <c r="I476" s="386">
        <v>2.1</v>
      </c>
      <c r="J476" s="386">
        <f t="shared" si="41"/>
        <v>-3.78</v>
      </c>
      <c r="K476" s="200"/>
      <c r="L476" s="73"/>
      <c r="M476" s="203"/>
      <c r="N476" s="277"/>
      <c r="O476" s="277"/>
      <c r="P476" s="277"/>
      <c r="Q476" s="277"/>
    </row>
    <row r="477" spans="1:17" s="275" customFormat="1" x14ac:dyDescent="0.2">
      <c r="A477" s="282"/>
      <c r="B477" s="282"/>
      <c r="C477" s="282"/>
      <c r="D477" s="279" t="s">
        <v>501</v>
      </c>
      <c r="E477" s="276"/>
      <c r="F477" s="386">
        <v>-1</v>
      </c>
      <c r="G477" s="386">
        <v>5</v>
      </c>
      <c r="H477" s="386"/>
      <c r="I477" s="386">
        <v>2.1</v>
      </c>
      <c r="J477" s="386">
        <f t="shared" si="41"/>
        <v>-10.5</v>
      </c>
      <c r="K477" s="200"/>
      <c r="L477" s="73"/>
      <c r="M477" s="203"/>
      <c r="N477" s="277"/>
      <c r="O477" s="277"/>
      <c r="P477" s="277"/>
      <c r="Q477" s="277"/>
    </row>
    <row r="478" spans="1:17" s="275" customFormat="1" ht="10.15" x14ac:dyDescent="0.2">
      <c r="A478" s="282"/>
      <c r="B478" s="282"/>
      <c r="C478" s="282"/>
      <c r="D478" s="279" t="s">
        <v>481</v>
      </c>
      <c r="E478" s="276"/>
      <c r="F478" s="386">
        <v>-2</v>
      </c>
      <c r="G478" s="386">
        <v>0.8</v>
      </c>
      <c r="H478" s="386"/>
      <c r="I478" s="386">
        <v>2.1</v>
      </c>
      <c r="J478" s="386">
        <f t="shared" si="41"/>
        <v>-3.36</v>
      </c>
      <c r="K478" s="200"/>
      <c r="L478" s="73"/>
      <c r="M478" s="203"/>
      <c r="N478" s="277"/>
      <c r="O478" s="277"/>
      <c r="P478" s="277"/>
      <c r="Q478" s="277"/>
    </row>
    <row r="479" spans="1:17" s="275" customFormat="1" ht="10.15" x14ac:dyDescent="0.2">
      <c r="A479" s="282"/>
      <c r="B479" s="282"/>
      <c r="C479" s="282"/>
      <c r="D479" s="279"/>
      <c r="E479" s="276"/>
      <c r="F479" s="386">
        <v>-2</v>
      </c>
      <c r="G479" s="386">
        <v>1.2</v>
      </c>
      <c r="H479" s="386"/>
      <c r="I479" s="386">
        <v>1</v>
      </c>
      <c r="J479" s="386">
        <f t="shared" si="41"/>
        <v>-2.4</v>
      </c>
      <c r="K479" s="200"/>
      <c r="L479" s="73"/>
      <c r="M479" s="203"/>
      <c r="N479" s="277"/>
      <c r="O479" s="277"/>
      <c r="P479" s="277"/>
      <c r="Q479" s="277"/>
    </row>
    <row r="480" spans="1:17" s="275" customFormat="1" ht="10.15" x14ac:dyDescent="0.2">
      <c r="A480" s="282"/>
      <c r="B480" s="282"/>
      <c r="C480" s="282"/>
      <c r="D480" s="279" t="s">
        <v>482</v>
      </c>
      <c r="E480" s="276"/>
      <c r="F480" s="386">
        <v>-2</v>
      </c>
      <c r="G480" s="386">
        <v>0.8</v>
      </c>
      <c r="H480" s="386"/>
      <c r="I480" s="386">
        <v>2.1</v>
      </c>
      <c r="J480" s="386">
        <f t="shared" si="41"/>
        <v>-3.36</v>
      </c>
      <c r="K480" s="200"/>
      <c r="L480" s="73"/>
      <c r="M480" s="203"/>
      <c r="N480" s="277"/>
      <c r="O480" s="277"/>
      <c r="P480" s="277"/>
      <c r="Q480" s="277"/>
    </row>
    <row r="481" spans="1:17" s="275" customFormat="1" ht="10.15" x14ac:dyDescent="0.2">
      <c r="A481" s="282"/>
      <c r="B481" s="282"/>
      <c r="C481" s="282"/>
      <c r="D481" s="279"/>
      <c r="E481" s="276"/>
      <c r="F481" s="386">
        <v>-2</v>
      </c>
      <c r="G481" s="386">
        <v>1.2</v>
      </c>
      <c r="H481" s="386"/>
      <c r="I481" s="386">
        <v>1</v>
      </c>
      <c r="J481" s="386">
        <f t="shared" si="41"/>
        <v>-2.4</v>
      </c>
      <c r="K481" s="200"/>
      <c r="L481" s="73"/>
      <c r="M481" s="203"/>
      <c r="N481" s="277"/>
      <c r="O481" s="277"/>
      <c r="P481" s="277"/>
      <c r="Q481" s="277"/>
    </row>
    <row r="482" spans="1:17" s="275" customFormat="1" ht="10.15" x14ac:dyDescent="0.2">
      <c r="A482" s="282"/>
      <c r="B482" s="282"/>
      <c r="C482" s="282"/>
      <c r="D482" s="279" t="s">
        <v>483</v>
      </c>
      <c r="E482" s="276"/>
      <c r="F482" s="386">
        <v>-2</v>
      </c>
      <c r="G482" s="386">
        <v>0.8</v>
      </c>
      <c r="H482" s="386"/>
      <c r="I482" s="386">
        <v>2.1</v>
      </c>
      <c r="J482" s="386">
        <f t="shared" si="41"/>
        <v>-3.36</v>
      </c>
      <c r="K482" s="200"/>
      <c r="L482" s="73"/>
      <c r="M482" s="203"/>
      <c r="N482" s="277"/>
      <c r="O482" s="277"/>
      <c r="P482" s="277"/>
      <c r="Q482" s="277"/>
    </row>
    <row r="483" spans="1:17" s="275" customFormat="1" ht="10.15" x14ac:dyDescent="0.2">
      <c r="A483" s="282"/>
      <c r="B483" s="282"/>
      <c r="C483" s="282"/>
      <c r="D483" s="279"/>
      <c r="E483" s="276"/>
      <c r="F483" s="386">
        <v>-2</v>
      </c>
      <c r="G483" s="386">
        <v>1.2</v>
      </c>
      <c r="H483" s="386"/>
      <c r="I483" s="386">
        <v>1</v>
      </c>
      <c r="J483" s="386">
        <f t="shared" si="41"/>
        <v>-2.4</v>
      </c>
      <c r="K483" s="200"/>
      <c r="L483" s="73"/>
      <c r="M483" s="203"/>
      <c r="N483" s="277"/>
      <c r="O483" s="277"/>
      <c r="P483" s="277"/>
      <c r="Q483" s="277"/>
    </row>
    <row r="484" spans="1:17" s="275" customFormat="1" ht="10.15" x14ac:dyDescent="0.2">
      <c r="A484" s="282"/>
      <c r="B484" s="282"/>
      <c r="C484" s="282"/>
      <c r="D484" s="279" t="s">
        <v>484</v>
      </c>
      <c r="E484" s="276"/>
      <c r="F484" s="386">
        <v>-2</v>
      </c>
      <c r="G484" s="386">
        <v>0.8</v>
      </c>
      <c r="H484" s="386"/>
      <c r="I484" s="386">
        <v>2.1</v>
      </c>
      <c r="J484" s="386">
        <f t="shared" si="41"/>
        <v>-3.36</v>
      </c>
      <c r="K484" s="200"/>
      <c r="L484" s="73"/>
      <c r="M484" s="203"/>
      <c r="N484" s="277"/>
      <c r="O484" s="277"/>
      <c r="P484" s="277"/>
      <c r="Q484" s="277"/>
    </row>
    <row r="485" spans="1:17" s="275" customFormat="1" ht="10.15" x14ac:dyDescent="0.2">
      <c r="A485" s="282"/>
      <c r="B485" s="282"/>
      <c r="C485" s="282"/>
      <c r="D485" s="279"/>
      <c r="E485" s="276"/>
      <c r="F485" s="386">
        <v>-2</v>
      </c>
      <c r="G485" s="386">
        <v>1.2</v>
      </c>
      <c r="H485" s="386"/>
      <c r="I485" s="386">
        <v>1</v>
      </c>
      <c r="J485" s="386">
        <f t="shared" si="41"/>
        <v>-2.4</v>
      </c>
      <c r="K485" s="200"/>
      <c r="L485" s="73"/>
      <c r="M485" s="203"/>
      <c r="N485" s="277"/>
      <c r="O485" s="277"/>
      <c r="P485" s="277"/>
      <c r="Q485" s="277"/>
    </row>
    <row r="486" spans="1:17" s="275" customFormat="1" ht="10.15" x14ac:dyDescent="0.2">
      <c r="A486" s="282"/>
      <c r="B486" s="282"/>
      <c r="C486" s="282"/>
      <c r="D486" s="279" t="s">
        <v>485</v>
      </c>
      <c r="E486" s="276"/>
      <c r="F486" s="386">
        <v>-2</v>
      </c>
      <c r="G486" s="386">
        <v>0.8</v>
      </c>
      <c r="H486" s="386"/>
      <c r="I486" s="386">
        <v>2.1</v>
      </c>
      <c r="J486" s="386">
        <f t="shared" si="41"/>
        <v>-3.36</v>
      </c>
      <c r="K486" s="200"/>
      <c r="L486" s="73"/>
      <c r="M486" s="203"/>
      <c r="N486" s="277"/>
      <c r="O486" s="277"/>
      <c r="P486" s="277"/>
      <c r="Q486" s="277"/>
    </row>
    <row r="487" spans="1:17" s="275" customFormat="1" ht="10.15" x14ac:dyDescent="0.2">
      <c r="A487" s="282"/>
      <c r="B487" s="282"/>
      <c r="C487" s="282"/>
      <c r="D487" s="279"/>
      <c r="E487" s="276"/>
      <c r="F487" s="386">
        <v>-2</v>
      </c>
      <c r="G487" s="386">
        <v>1.2</v>
      </c>
      <c r="H487" s="386"/>
      <c r="I487" s="386">
        <v>1</v>
      </c>
      <c r="J487" s="386">
        <f t="shared" si="41"/>
        <v>-2.4</v>
      </c>
      <c r="K487" s="200"/>
      <c r="L487" s="73"/>
      <c r="M487" s="203"/>
      <c r="N487" s="277"/>
      <c r="O487" s="277"/>
      <c r="P487" s="277"/>
      <c r="Q487" s="277"/>
    </row>
    <row r="488" spans="1:17" s="275" customFormat="1" ht="10.15" x14ac:dyDescent="0.2">
      <c r="A488" s="282"/>
      <c r="B488" s="282"/>
      <c r="C488" s="282"/>
      <c r="D488" s="279" t="s">
        <v>486</v>
      </c>
      <c r="E488" s="276"/>
      <c r="F488" s="386">
        <v>-2</v>
      </c>
      <c r="G488" s="386">
        <v>0.8</v>
      </c>
      <c r="H488" s="386"/>
      <c r="I488" s="386">
        <v>2.1</v>
      </c>
      <c r="J488" s="386">
        <f t="shared" si="41"/>
        <v>-3.36</v>
      </c>
      <c r="K488" s="200"/>
      <c r="L488" s="73"/>
      <c r="M488" s="203"/>
      <c r="N488" s="277"/>
      <c r="O488" s="277"/>
      <c r="P488" s="277"/>
      <c r="Q488" s="277"/>
    </row>
    <row r="489" spans="1:17" s="275" customFormat="1" ht="10.15" x14ac:dyDescent="0.2">
      <c r="A489" s="282"/>
      <c r="B489" s="282"/>
      <c r="C489" s="282"/>
      <c r="D489" s="279" t="s">
        <v>487</v>
      </c>
      <c r="E489" s="276"/>
      <c r="F489" s="386">
        <v>-2</v>
      </c>
      <c r="G489" s="386">
        <v>0.8</v>
      </c>
      <c r="H489" s="386"/>
      <c r="I489" s="386">
        <v>2.1</v>
      </c>
      <c r="J489" s="386">
        <f t="shared" si="41"/>
        <v>-3.36</v>
      </c>
      <c r="K489" s="200"/>
      <c r="L489" s="73"/>
      <c r="M489" s="203"/>
      <c r="N489" s="277"/>
      <c r="O489" s="277"/>
      <c r="P489" s="277"/>
      <c r="Q489" s="277"/>
    </row>
    <row r="490" spans="1:17" s="275" customFormat="1" ht="10.15" x14ac:dyDescent="0.2">
      <c r="A490" s="282"/>
      <c r="B490" s="282"/>
      <c r="C490" s="282"/>
      <c r="D490" s="279" t="s">
        <v>488</v>
      </c>
      <c r="E490" s="276"/>
      <c r="F490" s="386">
        <v>-2</v>
      </c>
      <c r="G490" s="386">
        <v>0.8</v>
      </c>
      <c r="H490" s="386"/>
      <c r="I490" s="386">
        <v>2.1</v>
      </c>
      <c r="J490" s="386">
        <f t="shared" si="41"/>
        <v>-3.36</v>
      </c>
      <c r="K490" s="200"/>
      <c r="L490" s="73"/>
      <c r="M490" s="203"/>
      <c r="N490" s="277"/>
      <c r="O490" s="277"/>
      <c r="P490" s="277"/>
      <c r="Q490" s="277"/>
    </row>
    <row r="491" spans="1:17" s="275" customFormat="1" ht="10.15" x14ac:dyDescent="0.2">
      <c r="A491" s="282"/>
      <c r="B491" s="282"/>
      <c r="C491" s="282"/>
      <c r="D491" s="279" t="s">
        <v>489</v>
      </c>
      <c r="E491" s="276"/>
      <c r="F491" s="386">
        <v>-2</v>
      </c>
      <c r="G491" s="386">
        <v>0.8</v>
      </c>
      <c r="H491" s="386"/>
      <c r="I491" s="386">
        <v>2.1</v>
      </c>
      <c r="J491" s="386">
        <f t="shared" si="41"/>
        <v>-3.36</v>
      </c>
      <c r="K491" s="200"/>
      <c r="L491" s="73"/>
      <c r="M491" s="203"/>
      <c r="N491" s="277"/>
      <c r="O491" s="277"/>
      <c r="P491" s="277"/>
      <c r="Q491" s="277"/>
    </row>
    <row r="492" spans="1:17" s="275" customFormat="1" ht="10.15" x14ac:dyDescent="0.2">
      <c r="A492" s="282"/>
      <c r="B492" s="282"/>
      <c r="C492" s="282"/>
      <c r="D492" s="279" t="s">
        <v>490</v>
      </c>
      <c r="E492" s="276"/>
      <c r="F492" s="386">
        <v>-2</v>
      </c>
      <c r="G492" s="386">
        <v>0.8</v>
      </c>
      <c r="H492" s="386"/>
      <c r="I492" s="386">
        <v>2.1</v>
      </c>
      <c r="J492" s="386">
        <f t="shared" si="41"/>
        <v>-3.36</v>
      </c>
      <c r="K492" s="200"/>
      <c r="L492" s="73"/>
      <c r="M492" s="203"/>
      <c r="N492" s="277"/>
      <c r="O492" s="277"/>
      <c r="P492" s="277"/>
      <c r="Q492" s="277"/>
    </row>
    <row r="493" spans="1:17" s="275" customFormat="1" ht="10.15" x14ac:dyDescent="0.2">
      <c r="A493" s="282"/>
      <c r="B493" s="282"/>
      <c r="C493" s="282"/>
      <c r="D493" s="279" t="s">
        <v>493</v>
      </c>
      <c r="E493" s="276"/>
      <c r="F493" s="386">
        <v>-1</v>
      </c>
      <c r="G493" s="386">
        <v>2</v>
      </c>
      <c r="H493" s="386"/>
      <c r="I493" s="386">
        <v>2.1</v>
      </c>
      <c r="J493" s="386">
        <f t="shared" si="41"/>
        <v>-4.2</v>
      </c>
      <c r="K493" s="200"/>
      <c r="L493" s="73"/>
      <c r="M493" s="203"/>
      <c r="N493" s="277"/>
      <c r="O493" s="277"/>
      <c r="P493" s="277"/>
      <c r="Q493" s="277"/>
    </row>
    <row r="494" spans="1:17" s="275" customFormat="1" ht="10.15" x14ac:dyDescent="0.2">
      <c r="A494" s="282"/>
      <c r="B494" s="282"/>
      <c r="C494" s="282"/>
      <c r="D494" s="279" t="s">
        <v>496</v>
      </c>
      <c r="E494" s="276"/>
      <c r="F494" s="386">
        <v>-2</v>
      </c>
      <c r="G494" s="386">
        <v>2.4</v>
      </c>
      <c r="H494" s="386"/>
      <c r="I494" s="386">
        <v>1.1000000000000001</v>
      </c>
      <c r="J494" s="386">
        <f t="shared" si="41"/>
        <v>-5.28</v>
      </c>
      <c r="K494" s="200"/>
      <c r="L494" s="73"/>
      <c r="M494" s="203"/>
      <c r="N494" s="277"/>
      <c r="O494" s="277"/>
      <c r="P494" s="277"/>
      <c r="Q494" s="277"/>
    </row>
    <row r="495" spans="1:17" s="275" customFormat="1" ht="10.15" x14ac:dyDescent="0.2">
      <c r="A495" s="282"/>
      <c r="B495" s="282"/>
      <c r="C495" s="282"/>
      <c r="D495" s="279"/>
      <c r="E495" s="276"/>
      <c r="F495" s="386">
        <v>-2</v>
      </c>
      <c r="G495" s="386">
        <v>0.7</v>
      </c>
      <c r="H495" s="386"/>
      <c r="I495" s="386">
        <v>2.1</v>
      </c>
      <c r="J495" s="386">
        <f t="shared" si="41"/>
        <v>-2.94</v>
      </c>
      <c r="K495" s="200"/>
      <c r="L495" s="73"/>
      <c r="M495" s="203"/>
      <c r="N495" s="277"/>
      <c r="O495" s="277"/>
      <c r="P495" s="277"/>
      <c r="Q495" s="277"/>
    </row>
    <row r="496" spans="1:17" s="275" customFormat="1" ht="10.15" x14ac:dyDescent="0.2">
      <c r="A496" s="282"/>
      <c r="B496" s="282"/>
      <c r="C496" s="282"/>
      <c r="D496" s="284" t="str">
        <f>"Total item "&amp;A408</f>
        <v>Total item 5.1</v>
      </c>
      <c r="E496" s="276"/>
      <c r="F496" s="386"/>
      <c r="G496" s="386"/>
      <c r="H496" s="386"/>
      <c r="I496" s="386"/>
      <c r="J496" s="383">
        <f>SUM(J410:J495)</f>
        <v>977.40999999999963</v>
      </c>
      <c r="K496" s="200"/>
      <c r="L496" s="73"/>
      <c r="M496" s="203"/>
      <c r="N496" s="277"/>
      <c r="O496" s="277"/>
      <c r="P496" s="277"/>
      <c r="Q496" s="277"/>
    </row>
    <row r="497" spans="1:17" s="270" customFormat="1" ht="10.15" x14ac:dyDescent="0.2">
      <c r="A497" s="271"/>
      <c r="B497" s="271"/>
      <c r="C497" s="271"/>
      <c r="D497" s="272"/>
      <c r="E497" s="134"/>
      <c r="F497" s="417"/>
      <c r="G497" s="417"/>
      <c r="H497" s="417"/>
      <c r="I497" s="417"/>
      <c r="J497" s="401"/>
      <c r="K497" s="202"/>
      <c r="L497" s="251"/>
      <c r="M497" s="205"/>
      <c r="N497" s="273"/>
      <c r="O497" s="273"/>
      <c r="P497" s="273"/>
      <c r="Q497" s="273"/>
    </row>
    <row r="498" spans="1:17" s="258" customFormat="1" ht="33.75" x14ac:dyDescent="0.2">
      <c r="A498" s="280" t="s">
        <v>27</v>
      </c>
      <c r="B498" s="280" t="s">
        <v>166</v>
      </c>
      <c r="C498" s="280" t="s">
        <v>1213</v>
      </c>
      <c r="D498" s="285" t="s">
        <v>1214</v>
      </c>
      <c r="E498" s="281" t="s">
        <v>1108</v>
      </c>
      <c r="F498" s="383"/>
      <c r="G498" s="385"/>
      <c r="H498" s="383"/>
      <c r="I498" s="383"/>
      <c r="J498" s="383"/>
      <c r="K498" s="410">
        <f>J511</f>
        <v>110.90000000000002</v>
      </c>
      <c r="L498" s="411">
        <v>99.21</v>
      </c>
      <c r="M498" s="412">
        <f>ROUND(L498*(1+$T$7),2)</f>
        <v>120.18</v>
      </c>
      <c r="N498" s="283">
        <f>TRUNC(K498*M498,2)</f>
        <v>13327.96</v>
      </c>
      <c r="O498" s="283">
        <v>96.2</v>
      </c>
      <c r="P498" s="283">
        <f>ROUND(O498*(1+$S$7),2)</f>
        <v>122.4</v>
      </c>
      <c r="Q498" s="283">
        <f>TRUNC(K498*P498,2)</f>
        <v>13574.16</v>
      </c>
    </row>
    <row r="499" spans="1:17" s="275" customFormat="1" ht="10.15" x14ac:dyDescent="0.2">
      <c r="A499" s="282"/>
      <c r="B499" s="282"/>
      <c r="C499" s="282"/>
      <c r="D499" s="279" t="s">
        <v>471</v>
      </c>
      <c r="E499" s="276"/>
      <c r="F499" s="386"/>
      <c r="G499" s="386">
        <v>4.5</v>
      </c>
      <c r="H499" s="386"/>
      <c r="I499" s="386">
        <v>2.75</v>
      </c>
      <c r="J499" s="386">
        <f t="shared" ref="J499:J510" si="42">ROUND(PRODUCT(F499:I499),2)</f>
        <v>12.38</v>
      </c>
      <c r="K499" s="200"/>
      <c r="L499" s="73"/>
      <c r="M499" s="203"/>
      <c r="N499" s="277"/>
      <c r="O499" s="277"/>
      <c r="P499" s="277"/>
      <c r="Q499" s="277"/>
    </row>
    <row r="500" spans="1:17" s="275" customFormat="1" ht="10.15" x14ac:dyDescent="0.2">
      <c r="A500" s="282"/>
      <c r="B500" s="282"/>
      <c r="C500" s="282"/>
      <c r="D500" s="279" t="s">
        <v>481</v>
      </c>
      <c r="E500" s="276"/>
      <c r="F500" s="386"/>
      <c r="G500" s="386">
        <v>4</v>
      </c>
      <c r="H500" s="386"/>
      <c r="I500" s="386">
        <v>2.75</v>
      </c>
      <c r="J500" s="386">
        <f t="shared" si="42"/>
        <v>11</v>
      </c>
      <c r="K500" s="200"/>
      <c r="L500" s="73"/>
      <c r="M500" s="203"/>
      <c r="N500" s="277"/>
      <c r="O500" s="277"/>
      <c r="P500" s="277"/>
      <c r="Q500" s="277"/>
    </row>
    <row r="501" spans="1:17" s="275" customFormat="1" ht="10.15" x14ac:dyDescent="0.2">
      <c r="A501" s="282"/>
      <c r="B501" s="282"/>
      <c r="C501" s="282"/>
      <c r="D501" s="279" t="s">
        <v>482</v>
      </c>
      <c r="E501" s="276"/>
      <c r="F501" s="386"/>
      <c r="G501" s="386">
        <v>4</v>
      </c>
      <c r="H501" s="386"/>
      <c r="I501" s="386">
        <v>2.75</v>
      </c>
      <c r="J501" s="386">
        <f t="shared" si="42"/>
        <v>11</v>
      </c>
      <c r="K501" s="200"/>
      <c r="L501" s="73"/>
      <c r="M501" s="203"/>
      <c r="N501" s="277"/>
      <c r="O501" s="277"/>
      <c r="P501" s="277"/>
      <c r="Q501" s="277"/>
    </row>
    <row r="502" spans="1:17" s="275" customFormat="1" ht="10.15" x14ac:dyDescent="0.2">
      <c r="A502" s="282"/>
      <c r="B502" s="282"/>
      <c r="C502" s="282"/>
      <c r="D502" s="279" t="s">
        <v>483</v>
      </c>
      <c r="E502" s="276"/>
      <c r="F502" s="386"/>
      <c r="G502" s="386">
        <v>4</v>
      </c>
      <c r="H502" s="386"/>
      <c r="I502" s="386">
        <v>2.75</v>
      </c>
      <c r="J502" s="386">
        <f t="shared" si="42"/>
        <v>11</v>
      </c>
      <c r="K502" s="200"/>
      <c r="L502" s="73"/>
      <c r="M502" s="203"/>
      <c r="N502" s="277"/>
      <c r="O502" s="277"/>
      <c r="P502" s="277"/>
      <c r="Q502" s="277"/>
    </row>
    <row r="503" spans="1:17" s="275" customFormat="1" ht="10.15" x14ac:dyDescent="0.2">
      <c r="A503" s="282"/>
      <c r="B503" s="282"/>
      <c r="C503" s="282"/>
      <c r="D503" s="279" t="s">
        <v>484</v>
      </c>
      <c r="E503" s="276"/>
      <c r="F503" s="386"/>
      <c r="G503" s="386">
        <v>4</v>
      </c>
      <c r="H503" s="386"/>
      <c r="I503" s="386">
        <v>2.75</v>
      </c>
      <c r="J503" s="386">
        <f t="shared" si="42"/>
        <v>11</v>
      </c>
      <c r="K503" s="200"/>
      <c r="L503" s="73"/>
      <c r="M503" s="203"/>
      <c r="N503" s="277"/>
      <c r="O503" s="277"/>
      <c r="P503" s="277"/>
      <c r="Q503" s="277"/>
    </row>
    <row r="504" spans="1:17" s="275" customFormat="1" ht="10.15" x14ac:dyDescent="0.2">
      <c r="A504" s="282"/>
      <c r="B504" s="282"/>
      <c r="C504" s="282"/>
      <c r="D504" s="279" t="s">
        <v>485</v>
      </c>
      <c r="E504" s="276"/>
      <c r="F504" s="386"/>
      <c r="G504" s="386">
        <v>4</v>
      </c>
      <c r="H504" s="386"/>
      <c r="I504" s="386">
        <v>2.75</v>
      </c>
      <c r="J504" s="386">
        <f t="shared" si="42"/>
        <v>11</v>
      </c>
      <c r="K504" s="200"/>
      <c r="L504" s="73"/>
      <c r="M504" s="203"/>
      <c r="N504" s="277"/>
      <c r="O504" s="277"/>
      <c r="P504" s="277"/>
      <c r="Q504" s="277"/>
    </row>
    <row r="505" spans="1:17" s="275" customFormat="1" ht="10.15" x14ac:dyDescent="0.2">
      <c r="A505" s="282"/>
      <c r="B505" s="282"/>
      <c r="C505" s="282"/>
      <c r="D505" s="279" t="s">
        <v>486</v>
      </c>
      <c r="E505" s="276"/>
      <c r="F505" s="386"/>
      <c r="G505" s="386">
        <v>4.51</v>
      </c>
      <c r="H505" s="386"/>
      <c r="I505" s="386">
        <v>2.75</v>
      </c>
      <c r="J505" s="386">
        <f t="shared" si="42"/>
        <v>12.4</v>
      </c>
      <c r="K505" s="200"/>
      <c r="L505" s="73"/>
      <c r="M505" s="203"/>
      <c r="N505" s="277"/>
      <c r="O505" s="277"/>
      <c r="P505" s="277"/>
      <c r="Q505" s="277"/>
    </row>
    <row r="506" spans="1:17" s="275" customFormat="1" ht="10.15" x14ac:dyDescent="0.2">
      <c r="A506" s="282"/>
      <c r="B506" s="282"/>
      <c r="C506" s="282"/>
      <c r="D506" s="279" t="s">
        <v>487</v>
      </c>
      <c r="E506" s="276"/>
      <c r="F506" s="386"/>
      <c r="G506" s="386">
        <v>4.51</v>
      </c>
      <c r="H506" s="386"/>
      <c r="I506" s="386">
        <v>2.75</v>
      </c>
      <c r="J506" s="386">
        <f t="shared" si="42"/>
        <v>12.4</v>
      </c>
      <c r="K506" s="200"/>
      <c r="L506" s="73"/>
      <c r="M506" s="203"/>
      <c r="N506" s="277"/>
      <c r="O506" s="277"/>
      <c r="P506" s="277"/>
      <c r="Q506" s="277"/>
    </row>
    <row r="507" spans="1:17" s="275" customFormat="1" ht="10.15" x14ac:dyDescent="0.2">
      <c r="A507" s="282"/>
      <c r="B507" s="282"/>
      <c r="C507" s="282"/>
      <c r="D507" s="279" t="s">
        <v>488</v>
      </c>
      <c r="E507" s="276"/>
      <c r="F507" s="386"/>
      <c r="G507" s="386">
        <v>4.51</v>
      </c>
      <c r="H507" s="386"/>
      <c r="I507" s="386">
        <v>2.75</v>
      </c>
      <c r="J507" s="386">
        <f t="shared" si="42"/>
        <v>12.4</v>
      </c>
      <c r="K507" s="200"/>
      <c r="L507" s="73"/>
      <c r="M507" s="203"/>
      <c r="N507" s="277"/>
      <c r="O507" s="277"/>
      <c r="P507" s="277"/>
      <c r="Q507" s="277"/>
    </row>
    <row r="508" spans="1:17" s="275" customFormat="1" ht="10.15" x14ac:dyDescent="0.2">
      <c r="A508" s="282"/>
      <c r="B508" s="282"/>
      <c r="C508" s="282"/>
      <c r="D508" s="279" t="s">
        <v>489</v>
      </c>
      <c r="E508" s="276"/>
      <c r="F508" s="386"/>
      <c r="G508" s="386">
        <v>4.51</v>
      </c>
      <c r="H508" s="386"/>
      <c r="I508" s="386">
        <v>2.75</v>
      </c>
      <c r="J508" s="386">
        <f t="shared" si="42"/>
        <v>12.4</v>
      </c>
      <c r="K508" s="200"/>
      <c r="L508" s="73"/>
      <c r="M508" s="203"/>
      <c r="N508" s="277"/>
      <c r="O508" s="277"/>
      <c r="P508" s="277"/>
      <c r="Q508" s="277"/>
    </row>
    <row r="509" spans="1:17" s="275" customFormat="1" ht="10.15" x14ac:dyDescent="0.2">
      <c r="A509" s="282"/>
      <c r="B509" s="282"/>
      <c r="C509" s="282"/>
      <c r="D509" s="279" t="s">
        <v>490</v>
      </c>
      <c r="E509" s="276"/>
      <c r="F509" s="386"/>
      <c r="G509" s="386">
        <v>4.51</v>
      </c>
      <c r="H509" s="386"/>
      <c r="I509" s="386">
        <v>2.75</v>
      </c>
      <c r="J509" s="386">
        <f t="shared" si="42"/>
        <v>12.4</v>
      </c>
      <c r="K509" s="200"/>
      <c r="L509" s="73"/>
      <c r="M509" s="203"/>
      <c r="N509" s="277"/>
      <c r="O509" s="277"/>
      <c r="P509" s="277"/>
      <c r="Q509" s="277"/>
    </row>
    <row r="510" spans="1:17" s="275" customFormat="1" ht="10.15" x14ac:dyDescent="0.2">
      <c r="A510" s="282"/>
      <c r="B510" s="282"/>
      <c r="C510" s="282"/>
      <c r="D510" s="279" t="s">
        <v>503</v>
      </c>
      <c r="E510" s="276"/>
      <c r="F510" s="386">
        <v>-11</v>
      </c>
      <c r="G510" s="386">
        <v>0.8</v>
      </c>
      <c r="H510" s="386"/>
      <c r="I510" s="386">
        <v>2.1</v>
      </c>
      <c r="J510" s="386">
        <f t="shared" si="42"/>
        <v>-18.48</v>
      </c>
      <c r="K510" s="200"/>
      <c r="L510" s="73"/>
      <c r="M510" s="203"/>
      <c r="N510" s="277"/>
      <c r="O510" s="277"/>
      <c r="P510" s="277"/>
      <c r="Q510" s="277"/>
    </row>
    <row r="511" spans="1:17" s="275" customFormat="1" ht="10.15" x14ac:dyDescent="0.2">
      <c r="A511" s="282"/>
      <c r="B511" s="282"/>
      <c r="C511" s="282"/>
      <c r="D511" s="284" t="str">
        <f>"Total item "&amp;A498</f>
        <v>Total item 5.2</v>
      </c>
      <c r="E511" s="276"/>
      <c r="F511" s="386"/>
      <c r="G511" s="386"/>
      <c r="H511" s="386"/>
      <c r="I511" s="386"/>
      <c r="J511" s="383">
        <f>SUM(J499:J510)</f>
        <v>110.90000000000002</v>
      </c>
      <c r="K511" s="200"/>
      <c r="L511" s="73"/>
      <c r="M511" s="203"/>
      <c r="N511" s="277"/>
      <c r="O511" s="277"/>
      <c r="P511" s="277"/>
      <c r="Q511" s="277"/>
    </row>
    <row r="512" spans="1:17" s="275" customFormat="1" ht="10.15" x14ac:dyDescent="0.2">
      <c r="A512" s="282"/>
      <c r="B512" s="282"/>
      <c r="C512" s="282"/>
      <c r="D512" s="126"/>
      <c r="E512" s="119"/>
      <c r="F512" s="384"/>
      <c r="G512" s="384"/>
      <c r="H512" s="384"/>
      <c r="I512" s="384"/>
      <c r="J512" s="384"/>
      <c r="K512" s="200"/>
      <c r="L512" s="73"/>
      <c r="M512" s="203"/>
      <c r="N512" s="277"/>
      <c r="O512" s="277"/>
      <c r="P512" s="277"/>
      <c r="Q512" s="277"/>
    </row>
    <row r="513" spans="1:17" s="258" customFormat="1" ht="33.75" x14ac:dyDescent="0.2">
      <c r="A513" s="280" t="s">
        <v>28</v>
      </c>
      <c r="B513" s="280" t="s">
        <v>166</v>
      </c>
      <c r="C513" s="280">
        <v>87878</v>
      </c>
      <c r="D513" s="261" t="s">
        <v>822</v>
      </c>
      <c r="E513" s="281" t="s">
        <v>11</v>
      </c>
      <c r="F513" s="383"/>
      <c r="G513" s="385"/>
      <c r="H513" s="383"/>
      <c r="I513" s="383"/>
      <c r="J513" s="383"/>
      <c r="K513" s="410">
        <f>J518</f>
        <v>2652.4399999999996</v>
      </c>
      <c r="L513" s="411">
        <v>3.25</v>
      </c>
      <c r="M513" s="412">
        <f>ROUND(L513*(1+$T$7),2)</f>
        <v>3.94</v>
      </c>
      <c r="N513" s="283">
        <f>TRUNC(K513*M513,2)</f>
        <v>10450.61</v>
      </c>
      <c r="O513" s="283">
        <v>3.02</v>
      </c>
      <c r="P513" s="283">
        <f>ROUND(O513*(1+$S$7),2)</f>
        <v>3.84</v>
      </c>
      <c r="Q513" s="283">
        <f>TRUNC(K513*P513,2)</f>
        <v>10185.36</v>
      </c>
    </row>
    <row r="514" spans="1:17" s="275" customFormat="1" x14ac:dyDescent="0.2">
      <c r="A514" s="282"/>
      <c r="B514" s="282"/>
      <c r="C514" s="282"/>
      <c r="D514" s="279"/>
      <c r="E514" s="276"/>
      <c r="F514" s="386"/>
      <c r="G514" s="386" t="s">
        <v>141</v>
      </c>
      <c r="H514" s="386"/>
      <c r="I514" s="386"/>
      <c r="J514" s="386"/>
      <c r="K514" s="200"/>
      <c r="L514" s="413"/>
      <c r="M514" s="203"/>
      <c r="N514" s="277"/>
      <c r="O514" s="277"/>
      <c r="P514" s="277"/>
      <c r="Q514" s="277"/>
    </row>
    <row r="515" spans="1:17" s="275" customFormat="1" x14ac:dyDescent="0.2">
      <c r="A515" s="282"/>
      <c r="B515" s="282"/>
      <c r="C515" s="282"/>
      <c r="D515" s="279" t="s">
        <v>142</v>
      </c>
      <c r="E515" s="276"/>
      <c r="F515" s="386">
        <v>2</v>
      </c>
      <c r="G515" s="386">
        <f>J496</f>
        <v>977.40999999999963</v>
      </c>
      <c r="H515" s="386"/>
      <c r="I515" s="386"/>
      <c r="J515" s="386">
        <f>ROUND(PRODUCT(F515:I515),2)</f>
        <v>1954.82</v>
      </c>
      <c r="K515" s="200"/>
      <c r="L515" s="413"/>
      <c r="M515" s="203"/>
      <c r="N515" s="277"/>
      <c r="O515" s="277"/>
      <c r="P515" s="277"/>
      <c r="Q515" s="277"/>
    </row>
    <row r="516" spans="1:17" s="275" customFormat="1" x14ac:dyDescent="0.2">
      <c r="A516" s="282"/>
      <c r="B516" s="282"/>
      <c r="C516" s="282"/>
      <c r="D516" s="279" t="s">
        <v>504</v>
      </c>
      <c r="E516" s="276"/>
      <c r="F516" s="386"/>
      <c r="G516" s="386">
        <v>665.63</v>
      </c>
      <c r="H516" s="386"/>
      <c r="I516" s="386"/>
      <c r="J516" s="386">
        <f t="shared" ref="J516:J517" si="43">ROUND(PRODUCT(F516:I516),2)</f>
        <v>665.63</v>
      </c>
      <c r="K516" s="200"/>
      <c r="L516" s="413"/>
      <c r="M516" s="203"/>
      <c r="N516" s="277"/>
      <c r="O516" s="277"/>
      <c r="P516" s="277"/>
      <c r="Q516" s="277"/>
    </row>
    <row r="517" spans="1:17" s="275" customFormat="1" ht="10.15" x14ac:dyDescent="0.2">
      <c r="A517" s="282"/>
      <c r="B517" s="282"/>
      <c r="C517" s="282"/>
      <c r="D517" s="279" t="s">
        <v>505</v>
      </c>
      <c r="E517" s="276"/>
      <c r="F517" s="386"/>
      <c r="G517" s="386">
        <f>J190</f>
        <v>31.990000000000002</v>
      </c>
      <c r="H517" s="386"/>
      <c r="I517" s="386"/>
      <c r="J517" s="386">
        <f t="shared" si="43"/>
        <v>31.99</v>
      </c>
      <c r="K517" s="200"/>
      <c r="L517" s="413"/>
      <c r="M517" s="203"/>
      <c r="N517" s="277"/>
      <c r="O517" s="277"/>
      <c r="P517" s="277"/>
      <c r="Q517" s="277"/>
    </row>
    <row r="518" spans="1:17" s="275" customFormat="1" ht="10.15" x14ac:dyDescent="0.2">
      <c r="A518" s="282"/>
      <c r="B518" s="282"/>
      <c r="C518" s="282"/>
      <c r="D518" s="284" t="str">
        <f>"Total item "&amp;A513</f>
        <v>Total item 5.3</v>
      </c>
      <c r="E518" s="276"/>
      <c r="F518" s="386"/>
      <c r="G518" s="386"/>
      <c r="H518" s="386"/>
      <c r="I518" s="386"/>
      <c r="J518" s="383">
        <f>SUM(J515:J517)</f>
        <v>2652.4399999999996</v>
      </c>
      <c r="K518" s="200"/>
      <c r="L518" s="413"/>
      <c r="M518" s="203"/>
      <c r="N518" s="277"/>
      <c r="O518" s="277"/>
      <c r="P518" s="277"/>
      <c r="Q518" s="277"/>
    </row>
    <row r="519" spans="1:17" s="275" customFormat="1" ht="10.15" x14ac:dyDescent="0.2">
      <c r="A519" s="282"/>
      <c r="B519" s="282"/>
      <c r="C519" s="282"/>
      <c r="D519" s="126"/>
      <c r="E519" s="119"/>
      <c r="F519" s="384"/>
      <c r="G519" s="384"/>
      <c r="H519" s="384"/>
      <c r="I519" s="384"/>
      <c r="J519" s="384"/>
      <c r="K519" s="200"/>
      <c r="L519" s="413"/>
      <c r="M519" s="203"/>
      <c r="N519" s="277"/>
      <c r="O519" s="277"/>
      <c r="P519" s="277"/>
      <c r="Q519" s="277"/>
    </row>
    <row r="520" spans="1:17" s="258" customFormat="1" ht="45" x14ac:dyDescent="0.2">
      <c r="A520" s="280" t="s">
        <v>29</v>
      </c>
      <c r="B520" s="280" t="s">
        <v>166</v>
      </c>
      <c r="C520" s="280">
        <v>87529</v>
      </c>
      <c r="D520" s="261" t="s">
        <v>823</v>
      </c>
      <c r="E520" s="281" t="s">
        <v>11</v>
      </c>
      <c r="F520" s="383"/>
      <c r="G520" s="385"/>
      <c r="H520" s="383"/>
      <c r="I520" s="383"/>
      <c r="J520" s="383"/>
      <c r="K520" s="410">
        <f>J526</f>
        <v>2279.56</v>
      </c>
      <c r="L520" s="411">
        <v>26.69</v>
      </c>
      <c r="M520" s="412">
        <f>ROUND(L520*(1+$T$7),2)</f>
        <v>32.33</v>
      </c>
      <c r="N520" s="283">
        <f>TRUNC(K520*M520,2)</f>
        <v>73698.17</v>
      </c>
      <c r="O520" s="283">
        <v>24.94</v>
      </c>
      <c r="P520" s="283">
        <f>ROUND(O520*(1+$S$7),2)</f>
        <v>31.73</v>
      </c>
      <c r="Q520" s="283">
        <f>TRUNC(K520*P520,2)</f>
        <v>72330.429999999993</v>
      </c>
    </row>
    <row r="521" spans="1:17" s="275" customFormat="1" x14ac:dyDescent="0.2">
      <c r="A521" s="282"/>
      <c r="B521" s="282"/>
      <c r="C521" s="282"/>
      <c r="D521" s="279"/>
      <c r="E521" s="276"/>
      <c r="F521" s="386"/>
      <c r="G521" s="386" t="s">
        <v>141</v>
      </c>
      <c r="H521" s="386"/>
      <c r="I521" s="386"/>
      <c r="J521" s="386"/>
      <c r="K521" s="200"/>
      <c r="L521" s="73"/>
      <c r="M521" s="203"/>
      <c r="N521" s="277"/>
      <c r="O521" s="277"/>
      <c r="P521" s="277"/>
      <c r="Q521" s="277"/>
    </row>
    <row r="522" spans="1:17" s="275" customFormat="1" x14ac:dyDescent="0.2">
      <c r="A522" s="282"/>
      <c r="B522" s="282"/>
      <c r="C522" s="282"/>
      <c r="D522" s="279" t="s">
        <v>142</v>
      </c>
      <c r="E522" s="276"/>
      <c r="F522" s="386">
        <v>2</v>
      </c>
      <c r="G522" s="386">
        <f>J496</f>
        <v>977.40999999999963</v>
      </c>
      <c r="H522" s="386"/>
      <c r="I522" s="386"/>
      <c r="J522" s="386">
        <f>ROUND(PRODUCT(F522:I522),2)</f>
        <v>1954.82</v>
      </c>
      <c r="K522" s="200"/>
      <c r="L522" s="73"/>
      <c r="M522" s="203"/>
      <c r="N522" s="277"/>
      <c r="O522" s="277"/>
      <c r="P522" s="277"/>
      <c r="Q522" s="277"/>
    </row>
    <row r="523" spans="1:17" s="275" customFormat="1" x14ac:dyDescent="0.2">
      <c r="A523" s="282"/>
      <c r="B523" s="282"/>
      <c r="C523" s="282"/>
      <c r="D523" s="279" t="s">
        <v>143</v>
      </c>
      <c r="E523" s="276"/>
      <c r="F523" s="386">
        <v>-1</v>
      </c>
      <c r="G523" s="386">
        <f>J569</f>
        <v>372.88000000000005</v>
      </c>
      <c r="H523" s="386"/>
      <c r="I523" s="386"/>
      <c r="J523" s="386">
        <f t="shared" ref="J523:J525" si="44">ROUND(PRODUCT(F523:I523),2)</f>
        <v>-372.88</v>
      </c>
      <c r="K523" s="200"/>
      <c r="L523" s="73"/>
      <c r="M523" s="203"/>
      <c r="N523" s="277"/>
      <c r="O523" s="277"/>
      <c r="P523" s="277"/>
      <c r="Q523" s="277"/>
    </row>
    <row r="524" spans="1:17" s="275" customFormat="1" x14ac:dyDescent="0.2">
      <c r="A524" s="282"/>
      <c r="B524" s="282"/>
      <c r="C524" s="282"/>
      <c r="D524" s="279" t="s">
        <v>504</v>
      </c>
      <c r="E524" s="276"/>
      <c r="F524" s="386"/>
      <c r="G524" s="386">
        <v>665.63</v>
      </c>
      <c r="H524" s="386"/>
      <c r="I524" s="386"/>
      <c r="J524" s="386">
        <f t="shared" si="44"/>
        <v>665.63</v>
      </c>
      <c r="K524" s="200"/>
      <c r="L524" s="73"/>
      <c r="M524" s="203"/>
      <c r="N524" s="277"/>
      <c r="O524" s="277"/>
      <c r="P524" s="277"/>
      <c r="Q524" s="277"/>
    </row>
    <row r="525" spans="1:17" s="275" customFormat="1" ht="10.15" x14ac:dyDescent="0.2">
      <c r="A525" s="282"/>
      <c r="B525" s="282"/>
      <c r="C525" s="282"/>
      <c r="D525" s="279" t="s">
        <v>505</v>
      </c>
      <c r="E525" s="276"/>
      <c r="F525" s="386"/>
      <c r="G525" s="386">
        <f>G517</f>
        <v>31.990000000000002</v>
      </c>
      <c r="H525" s="386"/>
      <c r="I525" s="386"/>
      <c r="J525" s="386">
        <f t="shared" si="44"/>
        <v>31.99</v>
      </c>
      <c r="K525" s="200"/>
      <c r="L525" s="73"/>
      <c r="M525" s="203"/>
      <c r="N525" s="277"/>
      <c r="O525" s="277"/>
      <c r="P525" s="277"/>
      <c r="Q525" s="277"/>
    </row>
    <row r="526" spans="1:17" s="275" customFormat="1" ht="10.15" x14ac:dyDescent="0.2">
      <c r="A526" s="282"/>
      <c r="B526" s="282"/>
      <c r="C526" s="282"/>
      <c r="D526" s="284" t="str">
        <f>"Total item "&amp;A520</f>
        <v>Total item 5.4</v>
      </c>
      <c r="E526" s="276"/>
      <c r="F526" s="386"/>
      <c r="G526" s="386"/>
      <c r="H526" s="386"/>
      <c r="I526" s="386"/>
      <c r="J526" s="383">
        <f>SUM(J522:J525)</f>
        <v>2279.56</v>
      </c>
      <c r="K526" s="200"/>
      <c r="L526" s="73"/>
      <c r="M526" s="203"/>
      <c r="N526" s="277"/>
      <c r="O526" s="277"/>
      <c r="P526" s="277"/>
      <c r="Q526" s="277"/>
    </row>
    <row r="527" spans="1:17" s="275" customFormat="1" ht="10.15" x14ac:dyDescent="0.2">
      <c r="A527" s="282"/>
      <c r="B527" s="282"/>
      <c r="C527" s="282"/>
      <c r="D527" s="126"/>
      <c r="E527" s="119"/>
      <c r="F527" s="384"/>
      <c r="G527" s="384"/>
      <c r="H527" s="384"/>
      <c r="I527" s="384"/>
      <c r="J527" s="384"/>
      <c r="K527" s="200"/>
      <c r="L527" s="73"/>
      <c r="M527" s="203"/>
      <c r="N527" s="277"/>
      <c r="O527" s="277"/>
      <c r="P527" s="277"/>
      <c r="Q527" s="277"/>
    </row>
    <row r="528" spans="1:17" s="258" customFormat="1" ht="56.25" x14ac:dyDescent="0.2">
      <c r="A528" s="280" t="s">
        <v>30</v>
      </c>
      <c r="B528" s="280" t="s">
        <v>166</v>
      </c>
      <c r="C528" s="280">
        <v>87535</v>
      </c>
      <c r="D528" s="261" t="s">
        <v>986</v>
      </c>
      <c r="E528" s="281" t="s">
        <v>11</v>
      </c>
      <c r="F528" s="383"/>
      <c r="G528" s="385"/>
      <c r="H528" s="383"/>
      <c r="I528" s="383"/>
      <c r="J528" s="383"/>
      <c r="K528" s="410">
        <f>J569</f>
        <v>372.88000000000005</v>
      </c>
      <c r="L528" s="411">
        <v>22.87</v>
      </c>
      <c r="M528" s="412">
        <f>ROUND(L528*(1+$T$7),2)</f>
        <v>27.7</v>
      </c>
      <c r="N528" s="283">
        <f>TRUNC(K528*M528,2)</f>
        <v>10328.77</v>
      </c>
      <c r="O528" s="283">
        <v>21.52</v>
      </c>
      <c r="P528" s="283">
        <f>ROUND(O528*(1+$S$7),2)</f>
        <v>27.38</v>
      </c>
      <c r="Q528" s="283">
        <f>TRUNC(K528*P528,2)</f>
        <v>10209.450000000001</v>
      </c>
    </row>
    <row r="529" spans="1:17" s="275" customFormat="1" ht="10.15" x14ac:dyDescent="0.2">
      <c r="A529" s="282"/>
      <c r="B529" s="282"/>
      <c r="C529" s="282"/>
      <c r="D529" s="279" t="s">
        <v>506</v>
      </c>
      <c r="E529" s="276"/>
      <c r="F529" s="386"/>
      <c r="G529" s="386">
        <v>4.8</v>
      </c>
      <c r="H529" s="386"/>
      <c r="I529" s="386">
        <v>1.6</v>
      </c>
      <c r="J529" s="386">
        <f>ROUND(PRODUCT(F529:I529),2)</f>
        <v>7.68</v>
      </c>
      <c r="K529" s="200"/>
      <c r="L529" s="73"/>
      <c r="M529" s="203"/>
      <c r="N529" s="277"/>
      <c r="O529" s="277"/>
      <c r="P529" s="277"/>
      <c r="Q529" s="277"/>
    </row>
    <row r="530" spans="1:17" s="275" customFormat="1" ht="10.15" x14ac:dyDescent="0.2">
      <c r="A530" s="282"/>
      <c r="B530" s="282"/>
      <c r="C530" s="282"/>
      <c r="D530" s="279" t="s">
        <v>507</v>
      </c>
      <c r="E530" s="276"/>
      <c r="F530" s="386"/>
      <c r="G530" s="386">
        <v>11.45</v>
      </c>
      <c r="H530" s="386"/>
      <c r="I530" s="386">
        <v>1.6</v>
      </c>
      <c r="J530" s="386">
        <f t="shared" ref="J530:J542" si="45">ROUND(PRODUCT(F530:I530),2)</f>
        <v>18.32</v>
      </c>
      <c r="K530" s="200"/>
      <c r="L530" s="73"/>
      <c r="M530" s="203"/>
      <c r="N530" s="277"/>
      <c r="O530" s="277"/>
      <c r="P530" s="277"/>
      <c r="Q530" s="277"/>
    </row>
    <row r="531" spans="1:17" s="275" customFormat="1" ht="10.15" x14ac:dyDescent="0.2">
      <c r="A531" s="282"/>
      <c r="B531" s="282"/>
      <c r="C531" s="282"/>
      <c r="D531" s="279" t="s">
        <v>508</v>
      </c>
      <c r="E531" s="276"/>
      <c r="F531" s="386"/>
      <c r="G531" s="386">
        <v>4.3</v>
      </c>
      <c r="H531" s="386"/>
      <c r="I531" s="386">
        <v>1.6</v>
      </c>
      <c r="J531" s="386">
        <f t="shared" si="45"/>
        <v>6.88</v>
      </c>
      <c r="K531" s="200"/>
      <c r="L531" s="73"/>
      <c r="M531" s="203"/>
      <c r="N531" s="277"/>
      <c r="O531" s="277"/>
      <c r="P531" s="277"/>
      <c r="Q531" s="277"/>
    </row>
    <row r="532" spans="1:17" s="275" customFormat="1" ht="10.15" x14ac:dyDescent="0.2">
      <c r="A532" s="282"/>
      <c r="B532" s="282"/>
      <c r="C532" s="282"/>
      <c r="D532" s="279" t="s">
        <v>509</v>
      </c>
      <c r="E532" s="276"/>
      <c r="F532" s="386">
        <v>-2</v>
      </c>
      <c r="G532" s="386">
        <v>2</v>
      </c>
      <c r="H532" s="386"/>
      <c r="I532" s="386">
        <v>1.6</v>
      </c>
      <c r="J532" s="386">
        <f t="shared" si="45"/>
        <v>-6.4</v>
      </c>
      <c r="K532" s="200"/>
      <c r="L532" s="73"/>
      <c r="M532" s="203"/>
      <c r="N532" s="277"/>
      <c r="O532" s="277"/>
      <c r="P532" s="277"/>
      <c r="Q532" s="277"/>
    </row>
    <row r="533" spans="1:17" s="275" customFormat="1" ht="10.15" x14ac:dyDescent="0.2">
      <c r="A533" s="282"/>
      <c r="B533" s="282"/>
      <c r="C533" s="282"/>
      <c r="D533" s="279" t="s">
        <v>510</v>
      </c>
      <c r="E533" s="276"/>
      <c r="F533" s="386">
        <v>2</v>
      </c>
      <c r="G533" s="386">
        <v>3.62</v>
      </c>
      <c r="H533" s="386"/>
      <c r="I533" s="386">
        <v>1.6</v>
      </c>
      <c r="J533" s="386">
        <f t="shared" si="45"/>
        <v>11.58</v>
      </c>
      <c r="K533" s="200"/>
      <c r="L533" s="73"/>
      <c r="M533" s="203"/>
      <c r="N533" s="277"/>
      <c r="O533" s="277"/>
      <c r="P533" s="277"/>
      <c r="Q533" s="277"/>
    </row>
    <row r="534" spans="1:17" s="275" customFormat="1" ht="10.15" x14ac:dyDescent="0.2">
      <c r="A534" s="282"/>
      <c r="B534" s="282"/>
      <c r="C534" s="282"/>
      <c r="D534" s="279"/>
      <c r="E534" s="276"/>
      <c r="F534" s="386"/>
      <c r="G534" s="386">
        <v>1.5</v>
      </c>
      <c r="H534" s="386"/>
      <c r="I534" s="386">
        <v>1.6</v>
      </c>
      <c r="J534" s="386">
        <f t="shared" si="45"/>
        <v>2.4</v>
      </c>
      <c r="K534" s="200"/>
      <c r="L534" s="73"/>
      <c r="M534" s="203"/>
      <c r="N534" s="277"/>
      <c r="O534" s="277"/>
      <c r="P534" s="277"/>
      <c r="Q534" s="277"/>
    </row>
    <row r="535" spans="1:17" s="275" customFormat="1" ht="10.15" x14ac:dyDescent="0.2">
      <c r="A535" s="282"/>
      <c r="B535" s="282"/>
      <c r="C535" s="282"/>
      <c r="D535" s="279" t="s">
        <v>511</v>
      </c>
      <c r="E535" s="276"/>
      <c r="F535" s="386">
        <v>-2</v>
      </c>
      <c r="G535" s="386">
        <v>0.9</v>
      </c>
      <c r="H535" s="386"/>
      <c r="I535" s="386">
        <v>1.6</v>
      </c>
      <c r="J535" s="386">
        <f t="shared" si="45"/>
        <v>-2.88</v>
      </c>
      <c r="K535" s="200"/>
      <c r="L535" s="73"/>
      <c r="M535" s="203"/>
      <c r="N535" s="277"/>
      <c r="O535" s="277"/>
      <c r="P535" s="277"/>
      <c r="Q535" s="277"/>
    </row>
    <row r="536" spans="1:17" s="275" customFormat="1" ht="10.15" x14ac:dyDescent="0.2">
      <c r="A536" s="282"/>
      <c r="B536" s="282"/>
      <c r="C536" s="282"/>
      <c r="D536" s="279" t="s">
        <v>512</v>
      </c>
      <c r="E536" s="276"/>
      <c r="F536" s="386">
        <v>2</v>
      </c>
      <c r="G536" s="386">
        <v>1.1599999999999999</v>
      </c>
      <c r="H536" s="386"/>
      <c r="I536" s="386">
        <v>1.6</v>
      </c>
      <c r="J536" s="386">
        <f t="shared" si="45"/>
        <v>3.71</v>
      </c>
      <c r="K536" s="200"/>
      <c r="L536" s="73"/>
      <c r="M536" s="203"/>
      <c r="N536" s="277"/>
      <c r="O536" s="277"/>
      <c r="P536" s="277"/>
      <c r="Q536" s="277"/>
    </row>
    <row r="537" spans="1:17" s="275" customFormat="1" ht="10.15" x14ac:dyDescent="0.2">
      <c r="A537" s="282"/>
      <c r="B537" s="282"/>
      <c r="C537" s="282"/>
      <c r="D537" s="279" t="s">
        <v>513</v>
      </c>
      <c r="E537" s="276"/>
      <c r="F537" s="386"/>
      <c r="G537" s="386">
        <v>2.5</v>
      </c>
      <c r="H537" s="386"/>
      <c r="I537" s="386">
        <v>1.6</v>
      </c>
      <c r="J537" s="386">
        <f t="shared" si="45"/>
        <v>4</v>
      </c>
      <c r="K537" s="200"/>
      <c r="L537" s="73"/>
      <c r="M537" s="203"/>
      <c r="N537" s="277"/>
      <c r="O537" s="277"/>
      <c r="P537" s="277"/>
      <c r="Q537" s="277"/>
    </row>
    <row r="538" spans="1:17" s="275" customFormat="1" x14ac:dyDescent="0.2">
      <c r="A538" s="282"/>
      <c r="B538" s="282"/>
      <c r="C538" s="282"/>
      <c r="D538" s="279" t="s">
        <v>515</v>
      </c>
      <c r="E538" s="276"/>
      <c r="F538" s="386">
        <v>2</v>
      </c>
      <c r="G538" s="386">
        <v>35.770000000000003</v>
      </c>
      <c r="H538" s="386"/>
      <c r="I538" s="386">
        <v>1.6</v>
      </c>
      <c r="J538" s="386">
        <f t="shared" si="45"/>
        <v>114.46</v>
      </c>
      <c r="K538" s="200"/>
      <c r="L538" s="73"/>
      <c r="M538" s="203"/>
      <c r="N538" s="277"/>
      <c r="O538" s="277"/>
      <c r="P538" s="277"/>
      <c r="Q538" s="277"/>
    </row>
    <row r="539" spans="1:17" s="275" customFormat="1" ht="10.15" x14ac:dyDescent="0.2">
      <c r="A539" s="282"/>
      <c r="B539" s="282"/>
      <c r="C539" s="282"/>
      <c r="D539" s="279" t="s">
        <v>511</v>
      </c>
      <c r="E539" s="276"/>
      <c r="F539" s="386">
        <v>-10</v>
      </c>
      <c r="G539" s="386">
        <v>0.8</v>
      </c>
      <c r="H539" s="386"/>
      <c r="I539" s="386">
        <v>1.6</v>
      </c>
      <c r="J539" s="386">
        <f t="shared" si="45"/>
        <v>-12.8</v>
      </c>
      <c r="K539" s="200"/>
      <c r="L539" s="73"/>
      <c r="M539" s="203"/>
      <c r="N539" s="277"/>
      <c r="O539" s="277"/>
      <c r="P539" s="277"/>
      <c r="Q539" s="277"/>
    </row>
    <row r="540" spans="1:17" s="275" customFormat="1" ht="10.15" x14ac:dyDescent="0.2">
      <c r="A540" s="282"/>
      <c r="B540" s="282"/>
      <c r="C540" s="282"/>
      <c r="D540" s="279" t="s">
        <v>485</v>
      </c>
      <c r="E540" s="276"/>
      <c r="F540" s="386"/>
      <c r="G540" s="386">
        <v>4.3</v>
      </c>
      <c r="H540" s="386"/>
      <c r="I540" s="386">
        <v>1.6</v>
      </c>
      <c r="J540" s="386">
        <f t="shared" si="45"/>
        <v>6.88</v>
      </c>
      <c r="K540" s="200"/>
      <c r="L540" s="73"/>
      <c r="M540" s="203"/>
      <c r="N540" s="277"/>
      <c r="O540" s="277"/>
      <c r="P540" s="277"/>
      <c r="Q540" s="277"/>
    </row>
    <row r="541" spans="1:17" s="275" customFormat="1" ht="10.15" x14ac:dyDescent="0.2">
      <c r="A541" s="282"/>
      <c r="B541" s="282"/>
      <c r="C541" s="282"/>
      <c r="D541" s="279" t="s">
        <v>516</v>
      </c>
      <c r="E541" s="276"/>
      <c r="F541" s="386"/>
      <c r="G541" s="386">
        <v>3.95</v>
      </c>
      <c r="H541" s="386"/>
      <c r="I541" s="386">
        <v>1.6</v>
      </c>
      <c r="J541" s="386">
        <f t="shared" si="45"/>
        <v>6.32</v>
      </c>
      <c r="K541" s="200"/>
      <c r="L541" s="73"/>
      <c r="M541" s="203"/>
      <c r="N541" s="277"/>
      <c r="O541" s="277"/>
      <c r="P541" s="277"/>
      <c r="Q541" s="277"/>
    </row>
    <row r="542" spans="1:17" s="275" customFormat="1" ht="10.15" x14ac:dyDescent="0.2">
      <c r="A542" s="282"/>
      <c r="B542" s="282"/>
      <c r="C542" s="282"/>
      <c r="D542" s="279"/>
      <c r="E542" s="276"/>
      <c r="F542" s="386"/>
      <c r="G542" s="386">
        <v>2.83</v>
      </c>
      <c r="H542" s="386"/>
      <c r="I542" s="386">
        <v>1.6</v>
      </c>
      <c r="J542" s="386">
        <f t="shared" si="45"/>
        <v>4.53</v>
      </c>
      <c r="K542" s="200"/>
      <c r="L542" s="73"/>
      <c r="M542" s="203"/>
      <c r="N542" s="277"/>
      <c r="O542" s="277"/>
      <c r="P542" s="277"/>
      <c r="Q542" s="277"/>
    </row>
    <row r="543" spans="1:17" s="275" customFormat="1" ht="10.15" x14ac:dyDescent="0.2">
      <c r="A543" s="282"/>
      <c r="B543" s="282"/>
      <c r="C543" s="282"/>
      <c r="D543" s="284" t="s">
        <v>472</v>
      </c>
      <c r="E543" s="276"/>
      <c r="F543" s="386"/>
      <c r="G543" s="386"/>
      <c r="H543" s="386"/>
      <c r="I543" s="386"/>
      <c r="J543" s="386"/>
      <c r="K543" s="200"/>
      <c r="L543" s="73"/>
      <c r="M543" s="203"/>
      <c r="N543" s="277"/>
      <c r="O543" s="277"/>
      <c r="P543" s="277"/>
      <c r="Q543" s="277"/>
    </row>
    <row r="544" spans="1:17" s="275" customFormat="1" ht="10.15" x14ac:dyDescent="0.2">
      <c r="A544" s="282"/>
      <c r="B544" s="282"/>
      <c r="C544" s="282"/>
      <c r="D544" s="279" t="s">
        <v>518</v>
      </c>
      <c r="E544" s="276"/>
      <c r="F544" s="386"/>
      <c r="G544" s="386">
        <v>3.2</v>
      </c>
      <c r="H544" s="386"/>
      <c r="I544" s="386">
        <v>2.7</v>
      </c>
      <c r="J544" s="386">
        <f t="shared" ref="J544:J551" si="46">ROUND(PRODUCT(F544:I544),2)</f>
        <v>8.64</v>
      </c>
      <c r="K544" s="200"/>
      <c r="L544" s="73"/>
      <c r="M544" s="203"/>
      <c r="N544" s="277"/>
      <c r="O544" s="277"/>
      <c r="P544" s="277"/>
      <c r="Q544" s="277"/>
    </row>
    <row r="545" spans="1:17" s="275" customFormat="1" x14ac:dyDescent="0.2">
      <c r="A545" s="282"/>
      <c r="B545" s="282"/>
      <c r="C545" s="282"/>
      <c r="D545" s="279" t="s">
        <v>519</v>
      </c>
      <c r="E545" s="276"/>
      <c r="F545" s="386"/>
      <c r="G545" s="386">
        <v>4.54</v>
      </c>
      <c r="H545" s="386"/>
      <c r="I545" s="386">
        <v>2.7</v>
      </c>
      <c r="J545" s="386">
        <f t="shared" si="46"/>
        <v>12.26</v>
      </c>
      <c r="K545" s="200"/>
      <c r="L545" s="73"/>
      <c r="M545" s="203"/>
      <c r="N545" s="277"/>
      <c r="O545" s="277"/>
      <c r="P545" s="277"/>
      <c r="Q545" s="277"/>
    </row>
    <row r="546" spans="1:17" s="275" customFormat="1" x14ac:dyDescent="0.2">
      <c r="A546" s="282"/>
      <c r="B546" s="282"/>
      <c r="C546" s="282"/>
      <c r="D546" s="279" t="s">
        <v>520</v>
      </c>
      <c r="E546" s="276"/>
      <c r="F546" s="386"/>
      <c r="G546" s="386">
        <v>8.65</v>
      </c>
      <c r="H546" s="386"/>
      <c r="I546" s="386">
        <v>2.7</v>
      </c>
      <c r="J546" s="386">
        <f t="shared" si="46"/>
        <v>23.36</v>
      </c>
      <c r="K546" s="200"/>
      <c r="L546" s="73"/>
      <c r="M546" s="203"/>
      <c r="N546" s="277"/>
      <c r="O546" s="277"/>
      <c r="P546" s="277"/>
      <c r="Q546" s="277"/>
    </row>
    <row r="547" spans="1:17" s="275" customFormat="1" ht="10.15" x14ac:dyDescent="0.2">
      <c r="A547" s="282"/>
      <c r="B547" s="282"/>
      <c r="C547" s="282"/>
      <c r="D547" s="279" t="s">
        <v>521</v>
      </c>
      <c r="E547" s="276"/>
      <c r="F547" s="386">
        <v>2</v>
      </c>
      <c r="G547" s="386">
        <v>2.0499999999999998</v>
      </c>
      <c r="H547" s="386"/>
      <c r="I547" s="386">
        <v>2.7</v>
      </c>
      <c r="J547" s="386">
        <f t="shared" si="46"/>
        <v>11.07</v>
      </c>
      <c r="K547" s="200"/>
      <c r="L547" s="73"/>
      <c r="M547" s="203"/>
      <c r="N547" s="277"/>
      <c r="O547" s="277"/>
      <c r="P547" s="277"/>
      <c r="Q547" s="277"/>
    </row>
    <row r="548" spans="1:17" s="275" customFormat="1" ht="10.15" x14ac:dyDescent="0.2">
      <c r="A548" s="282"/>
      <c r="B548" s="282"/>
      <c r="C548" s="282"/>
      <c r="D548" s="279"/>
      <c r="E548" s="276"/>
      <c r="F548" s="386">
        <v>2</v>
      </c>
      <c r="G548" s="386">
        <v>1.8</v>
      </c>
      <c r="H548" s="386"/>
      <c r="I548" s="386">
        <v>2.7</v>
      </c>
      <c r="J548" s="386">
        <f t="shared" si="46"/>
        <v>9.7200000000000006</v>
      </c>
      <c r="K548" s="200"/>
      <c r="L548" s="73"/>
      <c r="M548" s="203"/>
      <c r="N548" s="277"/>
      <c r="O548" s="277"/>
      <c r="P548" s="277"/>
      <c r="Q548" s="277"/>
    </row>
    <row r="549" spans="1:17" s="275" customFormat="1" x14ac:dyDescent="0.2">
      <c r="A549" s="282"/>
      <c r="B549" s="282"/>
      <c r="C549" s="282"/>
      <c r="D549" s="279" t="s">
        <v>522</v>
      </c>
      <c r="E549" s="276"/>
      <c r="F549" s="386">
        <v>3</v>
      </c>
      <c r="G549" s="386">
        <v>1.35</v>
      </c>
      <c r="H549" s="386"/>
      <c r="I549" s="386">
        <v>2.7</v>
      </c>
      <c r="J549" s="386">
        <f t="shared" si="46"/>
        <v>10.94</v>
      </c>
      <c r="K549" s="200"/>
      <c r="L549" s="73"/>
      <c r="M549" s="203"/>
      <c r="N549" s="277"/>
      <c r="O549" s="277"/>
      <c r="P549" s="277"/>
      <c r="Q549" s="277"/>
    </row>
    <row r="550" spans="1:17" s="275" customFormat="1" ht="10.15" x14ac:dyDescent="0.2">
      <c r="A550" s="282"/>
      <c r="B550" s="282"/>
      <c r="C550" s="282"/>
      <c r="D550" s="279"/>
      <c r="E550" s="276"/>
      <c r="F550" s="386"/>
      <c r="G550" s="386">
        <v>0.65</v>
      </c>
      <c r="H550" s="386"/>
      <c r="I550" s="386">
        <v>2.7</v>
      </c>
      <c r="J550" s="386">
        <f t="shared" si="46"/>
        <v>1.76</v>
      </c>
      <c r="K550" s="200"/>
      <c r="L550" s="73"/>
      <c r="M550" s="203"/>
      <c r="N550" s="277"/>
      <c r="O550" s="277"/>
      <c r="P550" s="277"/>
      <c r="Q550" s="277"/>
    </row>
    <row r="551" spans="1:17" s="275" customFormat="1" ht="10.15" x14ac:dyDescent="0.2">
      <c r="A551" s="282"/>
      <c r="B551" s="282"/>
      <c r="C551" s="282"/>
      <c r="D551" s="279" t="s">
        <v>509</v>
      </c>
      <c r="E551" s="276"/>
      <c r="F551" s="386">
        <v>-2</v>
      </c>
      <c r="G551" s="386">
        <v>0.9</v>
      </c>
      <c r="H551" s="386"/>
      <c r="I551" s="386">
        <v>2.1</v>
      </c>
      <c r="J551" s="386">
        <f t="shared" si="46"/>
        <v>-3.78</v>
      </c>
      <c r="K551" s="200"/>
      <c r="L551" s="73"/>
      <c r="M551" s="203"/>
      <c r="N551" s="277"/>
      <c r="O551" s="277"/>
      <c r="P551" s="277"/>
      <c r="Q551" s="277"/>
    </row>
    <row r="552" spans="1:17" s="275" customFormat="1" ht="10.15" x14ac:dyDescent="0.2">
      <c r="A552" s="282"/>
      <c r="B552" s="282"/>
      <c r="C552" s="282"/>
      <c r="D552" s="284" t="s">
        <v>500</v>
      </c>
      <c r="E552" s="276"/>
      <c r="F552" s="386"/>
      <c r="G552" s="386"/>
      <c r="H552" s="386"/>
      <c r="I552" s="386"/>
      <c r="J552" s="386"/>
      <c r="K552" s="200"/>
      <c r="L552" s="73"/>
      <c r="M552" s="203"/>
      <c r="N552" s="277"/>
      <c r="O552" s="277"/>
      <c r="P552" s="277"/>
      <c r="Q552" s="277"/>
    </row>
    <row r="553" spans="1:17" s="275" customFormat="1" ht="10.15" x14ac:dyDescent="0.2">
      <c r="A553" s="282"/>
      <c r="B553" s="282"/>
      <c r="C553" s="282"/>
      <c r="D553" s="279" t="s">
        <v>523</v>
      </c>
      <c r="E553" s="276"/>
      <c r="F553" s="386">
        <v>2</v>
      </c>
      <c r="G553" s="386">
        <v>5.15</v>
      </c>
      <c r="H553" s="386"/>
      <c r="I553" s="386">
        <v>2.7</v>
      </c>
      <c r="J553" s="386">
        <f t="shared" ref="J553:J568" si="47">ROUND(PRODUCT(F553:I553),2)</f>
        <v>27.81</v>
      </c>
      <c r="K553" s="200"/>
      <c r="L553" s="73"/>
      <c r="M553" s="203"/>
      <c r="N553" s="277"/>
      <c r="O553" s="277"/>
      <c r="P553" s="277"/>
      <c r="Q553" s="277"/>
    </row>
    <row r="554" spans="1:17" s="275" customFormat="1" ht="10.15" x14ac:dyDescent="0.2">
      <c r="A554" s="282"/>
      <c r="B554" s="282"/>
      <c r="C554" s="282"/>
      <c r="D554" s="279"/>
      <c r="E554" s="276"/>
      <c r="F554" s="386">
        <v>2</v>
      </c>
      <c r="G554" s="386">
        <v>3.47</v>
      </c>
      <c r="H554" s="386"/>
      <c r="I554" s="386">
        <v>2.7</v>
      </c>
      <c r="J554" s="386">
        <f t="shared" si="47"/>
        <v>18.739999999999998</v>
      </c>
      <c r="K554" s="200"/>
      <c r="L554" s="73"/>
      <c r="M554" s="203"/>
      <c r="N554" s="277"/>
      <c r="O554" s="277"/>
      <c r="P554" s="277"/>
      <c r="Q554" s="277"/>
    </row>
    <row r="555" spans="1:17" s="275" customFormat="1" ht="10.15" x14ac:dyDescent="0.2">
      <c r="A555" s="282"/>
      <c r="B555" s="282"/>
      <c r="C555" s="282"/>
      <c r="D555" s="279" t="s">
        <v>524</v>
      </c>
      <c r="E555" s="276"/>
      <c r="F555" s="386">
        <v>2</v>
      </c>
      <c r="G555" s="386">
        <v>2.13</v>
      </c>
      <c r="H555" s="386"/>
      <c r="I555" s="386">
        <v>2.7</v>
      </c>
      <c r="J555" s="386">
        <f t="shared" si="47"/>
        <v>11.5</v>
      </c>
      <c r="K555" s="200"/>
      <c r="L555" s="73"/>
      <c r="M555" s="203"/>
      <c r="N555" s="277"/>
      <c r="O555" s="277"/>
      <c r="P555" s="277"/>
      <c r="Q555" s="277"/>
    </row>
    <row r="556" spans="1:17" s="275" customFormat="1" ht="10.15" x14ac:dyDescent="0.2">
      <c r="A556" s="282"/>
      <c r="B556" s="282"/>
      <c r="C556" s="282"/>
      <c r="D556" s="279"/>
      <c r="E556" s="276"/>
      <c r="F556" s="386">
        <v>2</v>
      </c>
      <c r="G556" s="386">
        <v>1.7</v>
      </c>
      <c r="H556" s="386"/>
      <c r="I556" s="386">
        <v>2.7</v>
      </c>
      <c r="J556" s="386">
        <f t="shared" si="47"/>
        <v>9.18</v>
      </c>
      <c r="K556" s="200"/>
      <c r="L556" s="73"/>
      <c r="M556" s="203"/>
      <c r="N556" s="277"/>
      <c r="O556" s="277"/>
      <c r="P556" s="277"/>
      <c r="Q556" s="277"/>
    </row>
    <row r="557" spans="1:17" s="275" customFormat="1" ht="10.15" x14ac:dyDescent="0.2">
      <c r="A557" s="282"/>
      <c r="B557" s="282"/>
      <c r="C557" s="282"/>
      <c r="D557" s="279" t="s">
        <v>509</v>
      </c>
      <c r="E557" s="276"/>
      <c r="F557" s="386">
        <v>-2</v>
      </c>
      <c r="G557" s="386">
        <v>0.9</v>
      </c>
      <c r="H557" s="386"/>
      <c r="I557" s="386">
        <v>2.1</v>
      </c>
      <c r="J557" s="386">
        <f t="shared" si="47"/>
        <v>-3.78</v>
      </c>
      <c r="K557" s="200"/>
      <c r="L557" s="73"/>
      <c r="M557" s="203"/>
      <c r="N557" s="277"/>
      <c r="O557" s="277"/>
      <c r="P557" s="277"/>
      <c r="Q557" s="277"/>
    </row>
    <row r="558" spans="1:17" s="275" customFormat="1" ht="10.15" x14ac:dyDescent="0.2">
      <c r="A558" s="282"/>
      <c r="B558" s="282"/>
      <c r="C558" s="282"/>
      <c r="D558" s="284" t="s">
        <v>496</v>
      </c>
      <c r="E558" s="276"/>
      <c r="F558" s="386">
        <v>2</v>
      </c>
      <c r="G558" s="386">
        <v>3.05</v>
      </c>
      <c r="H558" s="386"/>
      <c r="I558" s="386">
        <v>2.9</v>
      </c>
      <c r="J558" s="386">
        <f t="shared" si="47"/>
        <v>17.690000000000001</v>
      </c>
      <c r="K558" s="200"/>
      <c r="L558" s="73"/>
      <c r="M558" s="203"/>
      <c r="N558" s="277"/>
      <c r="O558" s="277"/>
      <c r="P558" s="277"/>
      <c r="Q558" s="277"/>
    </row>
    <row r="559" spans="1:17" s="275" customFormat="1" ht="10.15" x14ac:dyDescent="0.2">
      <c r="A559" s="282"/>
      <c r="B559" s="282"/>
      <c r="C559" s="282"/>
      <c r="D559" s="279"/>
      <c r="E559" s="276"/>
      <c r="F559" s="386">
        <v>2</v>
      </c>
      <c r="G559" s="386">
        <v>3</v>
      </c>
      <c r="H559" s="386"/>
      <c r="I559" s="386">
        <v>2.9</v>
      </c>
      <c r="J559" s="386">
        <f t="shared" si="47"/>
        <v>17.399999999999999</v>
      </c>
      <c r="K559" s="200"/>
      <c r="L559" s="73"/>
      <c r="M559" s="203"/>
      <c r="N559" s="277"/>
      <c r="O559" s="277"/>
      <c r="P559" s="277"/>
      <c r="Q559" s="277"/>
    </row>
    <row r="560" spans="1:17" s="275" customFormat="1" ht="10.15" x14ac:dyDescent="0.2">
      <c r="A560" s="282"/>
      <c r="B560" s="282"/>
      <c r="C560" s="282"/>
      <c r="D560" s="279" t="s">
        <v>494</v>
      </c>
      <c r="E560" s="276"/>
      <c r="F560" s="386">
        <v>2</v>
      </c>
      <c r="G560" s="386">
        <v>1.95</v>
      </c>
      <c r="H560" s="386"/>
      <c r="I560" s="386">
        <v>2.4</v>
      </c>
      <c r="J560" s="386">
        <f t="shared" si="47"/>
        <v>9.36</v>
      </c>
      <c r="K560" s="200"/>
      <c r="L560" s="73"/>
      <c r="M560" s="203"/>
      <c r="N560" s="277"/>
      <c r="O560" s="277"/>
      <c r="P560" s="277"/>
      <c r="Q560" s="277"/>
    </row>
    <row r="561" spans="1:17" s="275" customFormat="1" ht="10.15" x14ac:dyDescent="0.2">
      <c r="A561" s="282"/>
      <c r="B561" s="282"/>
      <c r="C561" s="282"/>
      <c r="D561" s="279"/>
      <c r="E561" s="276"/>
      <c r="F561" s="386">
        <v>2</v>
      </c>
      <c r="G561" s="386">
        <v>1.35</v>
      </c>
      <c r="H561" s="386"/>
      <c r="I561" s="386">
        <v>2.4</v>
      </c>
      <c r="J561" s="386">
        <f t="shared" si="47"/>
        <v>6.48</v>
      </c>
      <c r="K561" s="200"/>
      <c r="L561" s="73"/>
      <c r="M561" s="203"/>
      <c r="N561" s="277"/>
      <c r="O561" s="277"/>
      <c r="P561" s="277"/>
      <c r="Q561" s="277"/>
    </row>
    <row r="562" spans="1:17" s="275" customFormat="1" x14ac:dyDescent="0.2">
      <c r="A562" s="282"/>
      <c r="B562" s="282"/>
      <c r="C562" s="282"/>
      <c r="D562" s="279" t="s">
        <v>499</v>
      </c>
      <c r="E562" s="276"/>
      <c r="F562" s="386">
        <v>-1</v>
      </c>
      <c r="G562" s="386">
        <v>2.4</v>
      </c>
      <c r="H562" s="386"/>
      <c r="I562" s="386">
        <v>1.1000000000000001</v>
      </c>
      <c r="J562" s="386">
        <f t="shared" si="47"/>
        <v>-2.64</v>
      </c>
      <c r="K562" s="200"/>
      <c r="L562" s="73"/>
      <c r="M562" s="203"/>
      <c r="N562" s="277"/>
      <c r="O562" s="277"/>
      <c r="P562" s="277"/>
      <c r="Q562" s="277"/>
    </row>
    <row r="563" spans="1:17" s="275" customFormat="1" ht="10.15" x14ac:dyDescent="0.2">
      <c r="A563" s="282"/>
      <c r="B563" s="282"/>
      <c r="C563" s="282"/>
      <c r="D563" s="279"/>
      <c r="E563" s="276"/>
      <c r="F563" s="386">
        <v>-1</v>
      </c>
      <c r="G563" s="386">
        <v>2</v>
      </c>
      <c r="H563" s="386"/>
      <c r="I563" s="386">
        <v>1.1000000000000001</v>
      </c>
      <c r="J563" s="386">
        <f t="shared" si="47"/>
        <v>-2.2000000000000002</v>
      </c>
      <c r="K563" s="200"/>
      <c r="L563" s="73"/>
      <c r="M563" s="203"/>
      <c r="N563" s="277"/>
      <c r="O563" s="277"/>
      <c r="P563" s="277"/>
      <c r="Q563" s="277"/>
    </row>
    <row r="564" spans="1:17" s="275" customFormat="1" ht="10.15" x14ac:dyDescent="0.2">
      <c r="A564" s="282"/>
      <c r="B564" s="282"/>
      <c r="C564" s="282"/>
      <c r="D564" s="279"/>
      <c r="E564" s="276"/>
      <c r="F564" s="386">
        <v>-2</v>
      </c>
      <c r="G564" s="386">
        <v>0.7</v>
      </c>
      <c r="H564" s="386"/>
      <c r="I564" s="386">
        <v>2.1</v>
      </c>
      <c r="J564" s="386">
        <f t="shared" si="47"/>
        <v>-2.94</v>
      </c>
      <c r="K564" s="200"/>
      <c r="L564" s="73"/>
      <c r="M564" s="203"/>
      <c r="N564" s="277"/>
      <c r="O564" s="277"/>
      <c r="P564" s="277"/>
      <c r="Q564" s="277"/>
    </row>
    <row r="565" spans="1:17" s="275" customFormat="1" ht="10.15" x14ac:dyDescent="0.2">
      <c r="A565" s="282"/>
      <c r="B565" s="282"/>
      <c r="C565" s="282"/>
      <c r="D565" s="279" t="s">
        <v>525</v>
      </c>
      <c r="E565" s="276"/>
      <c r="F565" s="386">
        <v>2</v>
      </c>
      <c r="G565" s="386">
        <v>1.2</v>
      </c>
      <c r="H565" s="386"/>
      <c r="I565" s="386">
        <v>4</v>
      </c>
      <c r="J565" s="386">
        <f t="shared" si="47"/>
        <v>9.6</v>
      </c>
      <c r="K565" s="200"/>
      <c r="L565" s="73"/>
      <c r="M565" s="203"/>
      <c r="N565" s="277"/>
      <c r="O565" s="277"/>
      <c r="P565" s="277"/>
      <c r="Q565" s="277"/>
    </row>
    <row r="566" spans="1:17" s="275" customFormat="1" ht="10.15" x14ac:dyDescent="0.2">
      <c r="A566" s="282"/>
      <c r="B566" s="282"/>
      <c r="C566" s="282"/>
      <c r="D566" s="279"/>
      <c r="E566" s="276"/>
      <c r="F566" s="386">
        <v>2</v>
      </c>
      <c r="G566" s="386">
        <v>0.25</v>
      </c>
      <c r="H566" s="386"/>
      <c r="I566" s="386">
        <v>4</v>
      </c>
      <c r="J566" s="386">
        <f t="shared" si="47"/>
        <v>2</v>
      </c>
      <c r="K566" s="200"/>
      <c r="L566" s="73"/>
      <c r="M566" s="203"/>
      <c r="N566" s="277"/>
      <c r="O566" s="277"/>
      <c r="P566" s="277"/>
      <c r="Q566" s="277"/>
    </row>
    <row r="567" spans="1:17" s="275" customFormat="1" x14ac:dyDescent="0.2">
      <c r="A567" s="282"/>
      <c r="B567" s="282"/>
      <c r="C567" s="282"/>
      <c r="D567" s="279" t="s">
        <v>497</v>
      </c>
      <c r="E567" s="276"/>
      <c r="F567" s="386">
        <v>10</v>
      </c>
      <c r="G567" s="386">
        <v>0.1</v>
      </c>
      <c r="H567" s="386"/>
      <c r="I567" s="386">
        <v>5.95</v>
      </c>
      <c r="J567" s="386">
        <f t="shared" si="47"/>
        <v>5.95</v>
      </c>
      <c r="K567" s="200"/>
      <c r="L567" s="73"/>
      <c r="M567" s="203"/>
      <c r="N567" s="277"/>
      <c r="O567" s="277"/>
      <c r="P567" s="277"/>
      <c r="Q567" s="277"/>
    </row>
    <row r="568" spans="1:17" s="275" customFormat="1" x14ac:dyDescent="0.2">
      <c r="A568" s="282"/>
      <c r="B568" s="282"/>
      <c r="C568" s="282"/>
      <c r="D568" s="279" t="s">
        <v>498</v>
      </c>
      <c r="E568" s="276"/>
      <c r="F568" s="386"/>
      <c r="G568" s="386">
        <v>36</v>
      </c>
      <c r="H568" s="386"/>
      <c r="I568" s="386">
        <v>0.28000000000000003</v>
      </c>
      <c r="J568" s="386">
        <f t="shared" si="47"/>
        <v>10.08</v>
      </c>
      <c r="K568" s="200"/>
      <c r="L568" s="73"/>
      <c r="M568" s="203"/>
      <c r="N568" s="277"/>
      <c r="O568" s="277"/>
      <c r="P568" s="277"/>
      <c r="Q568" s="277"/>
    </row>
    <row r="569" spans="1:17" s="275" customFormat="1" ht="10.15" x14ac:dyDescent="0.2">
      <c r="A569" s="282"/>
      <c r="B569" s="282"/>
      <c r="C569" s="282"/>
      <c r="D569" s="284" t="str">
        <f>"Total item "&amp;A528</f>
        <v>Total item 5.5</v>
      </c>
      <c r="E569" s="276"/>
      <c r="F569" s="386"/>
      <c r="G569" s="386"/>
      <c r="H569" s="386"/>
      <c r="I569" s="386"/>
      <c r="J569" s="383">
        <f>SUM(J529:J568)</f>
        <v>372.88000000000005</v>
      </c>
      <c r="K569" s="200"/>
      <c r="L569" s="73"/>
      <c r="M569" s="203"/>
      <c r="N569" s="277"/>
      <c r="O569" s="277"/>
      <c r="P569" s="277"/>
      <c r="Q569" s="277"/>
    </row>
    <row r="570" spans="1:17" s="275" customFormat="1" ht="10.15" x14ac:dyDescent="0.2">
      <c r="A570" s="282"/>
      <c r="B570" s="282"/>
      <c r="C570" s="282"/>
      <c r="D570" s="126"/>
      <c r="E570" s="119"/>
      <c r="F570" s="384"/>
      <c r="G570" s="384"/>
      <c r="H570" s="384"/>
      <c r="I570" s="384"/>
      <c r="J570" s="384"/>
      <c r="K570" s="200"/>
      <c r="L570" s="73"/>
      <c r="M570" s="203"/>
      <c r="N570" s="277"/>
      <c r="O570" s="277"/>
      <c r="P570" s="277"/>
      <c r="Q570" s="277"/>
    </row>
    <row r="571" spans="1:17" s="258" customFormat="1" ht="22.5" x14ac:dyDescent="0.2">
      <c r="A571" s="280" t="s">
        <v>31</v>
      </c>
      <c r="B571" s="280" t="s">
        <v>166</v>
      </c>
      <c r="C571" s="280">
        <v>95465</v>
      </c>
      <c r="D571" s="285" t="s">
        <v>801</v>
      </c>
      <c r="E571" s="281" t="s">
        <v>11</v>
      </c>
      <c r="F571" s="383"/>
      <c r="G571" s="383"/>
      <c r="H571" s="383"/>
      <c r="I571" s="383"/>
      <c r="J571" s="383"/>
      <c r="K571" s="410">
        <f>J583</f>
        <v>134.46</v>
      </c>
      <c r="L571" s="411">
        <v>107.56</v>
      </c>
      <c r="M571" s="412">
        <f>ROUND(L571*(1+$T$7),2)</f>
        <v>130.30000000000001</v>
      </c>
      <c r="N571" s="283">
        <f>TRUNC(K571*M571,2)</f>
        <v>17520.13</v>
      </c>
      <c r="O571" s="283">
        <v>103.71</v>
      </c>
      <c r="P571" s="283">
        <f>ROUND(O571*(1+$S$7),2)</f>
        <v>131.96</v>
      </c>
      <c r="Q571" s="283">
        <f>TRUNC(K571*P571,2)</f>
        <v>17743.34</v>
      </c>
    </row>
    <row r="572" spans="1:17" s="270" customFormat="1" ht="10.15" x14ac:dyDescent="0.2">
      <c r="A572" s="271"/>
      <c r="B572" s="271"/>
      <c r="C572" s="271"/>
      <c r="D572" s="272" t="s">
        <v>526</v>
      </c>
      <c r="E572" s="274"/>
      <c r="F572" s="401"/>
      <c r="G572" s="401"/>
      <c r="H572" s="401"/>
      <c r="I572" s="401"/>
      <c r="J572" s="401"/>
      <c r="K572" s="202"/>
      <c r="L572" s="251"/>
      <c r="M572" s="205"/>
      <c r="N572" s="273"/>
      <c r="O572" s="273"/>
      <c r="P572" s="273"/>
      <c r="Q572" s="273"/>
    </row>
    <row r="573" spans="1:17" s="275" customFormat="1" ht="10.15" x14ac:dyDescent="0.2">
      <c r="A573" s="282"/>
      <c r="B573" s="282"/>
      <c r="C573" s="282"/>
      <c r="D573" s="279" t="s">
        <v>472</v>
      </c>
      <c r="E573" s="276"/>
      <c r="F573" s="386">
        <v>2</v>
      </c>
      <c r="G573" s="386">
        <v>1.2</v>
      </c>
      <c r="H573" s="386"/>
      <c r="I573" s="386">
        <v>0.5</v>
      </c>
      <c r="J573" s="386">
        <f>ROUND(PRODUCT(F573:I573),2)</f>
        <v>1.2</v>
      </c>
      <c r="K573" s="200"/>
      <c r="L573" s="73"/>
      <c r="M573" s="203"/>
      <c r="N573" s="277"/>
      <c r="O573" s="277"/>
      <c r="P573" s="277"/>
      <c r="Q573" s="277"/>
    </row>
    <row r="574" spans="1:17" s="275" customFormat="1" ht="10.15" x14ac:dyDescent="0.2">
      <c r="A574" s="282"/>
      <c r="B574" s="282"/>
      <c r="C574" s="282"/>
      <c r="D574" s="279" t="s">
        <v>500</v>
      </c>
      <c r="E574" s="276"/>
      <c r="F574" s="386"/>
      <c r="G574" s="386">
        <v>1.2</v>
      </c>
      <c r="H574" s="386"/>
      <c r="I574" s="386">
        <v>0.5</v>
      </c>
      <c r="J574" s="386">
        <f>ROUND(PRODUCT(F574:I574),2)</f>
        <v>0.6</v>
      </c>
      <c r="K574" s="200"/>
      <c r="L574" s="73"/>
      <c r="M574" s="203"/>
      <c r="N574" s="277"/>
      <c r="O574" s="277"/>
      <c r="P574" s="277"/>
      <c r="Q574" s="277"/>
    </row>
    <row r="575" spans="1:17" s="275" customFormat="1" x14ac:dyDescent="0.2">
      <c r="A575" s="282"/>
      <c r="B575" s="282"/>
      <c r="C575" s="282"/>
      <c r="D575" s="284" t="s">
        <v>527</v>
      </c>
      <c r="E575" s="276"/>
      <c r="F575" s="386"/>
      <c r="G575" s="386"/>
      <c r="H575" s="386"/>
      <c r="I575" s="386"/>
      <c r="J575" s="386"/>
      <c r="K575" s="200"/>
      <c r="L575" s="73"/>
      <c r="M575" s="203"/>
      <c r="N575" s="277"/>
      <c r="O575" s="277"/>
      <c r="P575" s="277"/>
      <c r="Q575" s="277"/>
    </row>
    <row r="576" spans="1:17" s="275" customFormat="1" ht="10.15" x14ac:dyDescent="0.2">
      <c r="A576" s="282"/>
      <c r="B576" s="282"/>
      <c r="C576" s="282"/>
      <c r="D576" s="279" t="s">
        <v>528</v>
      </c>
      <c r="E576" s="276"/>
      <c r="F576" s="386"/>
      <c r="G576" s="386">
        <v>3.87</v>
      </c>
      <c r="H576" s="386"/>
      <c r="I576" s="386">
        <v>2</v>
      </c>
      <c r="J576" s="386">
        <f t="shared" ref="J576:J582" si="48">ROUND(PRODUCT(F576:I576),2)</f>
        <v>7.74</v>
      </c>
      <c r="K576" s="200"/>
      <c r="L576" s="73"/>
      <c r="M576" s="203"/>
      <c r="N576" s="277"/>
      <c r="O576" s="277"/>
      <c r="P576" s="277"/>
      <c r="Q576" s="277"/>
    </row>
    <row r="577" spans="1:17" s="275" customFormat="1" ht="10.15" x14ac:dyDescent="0.2">
      <c r="A577" s="282"/>
      <c r="B577" s="282"/>
      <c r="C577" s="282"/>
      <c r="D577" s="279"/>
      <c r="E577" s="276"/>
      <c r="F577" s="386"/>
      <c r="G577" s="386">
        <v>2.5</v>
      </c>
      <c r="H577" s="386"/>
      <c r="I577" s="386">
        <v>2</v>
      </c>
      <c r="J577" s="386">
        <f t="shared" si="48"/>
        <v>5</v>
      </c>
      <c r="K577" s="200"/>
      <c r="L577" s="73"/>
      <c r="M577" s="203"/>
      <c r="N577" s="277"/>
      <c r="O577" s="277"/>
      <c r="P577" s="277"/>
      <c r="Q577" s="277"/>
    </row>
    <row r="578" spans="1:17" s="275" customFormat="1" x14ac:dyDescent="0.2">
      <c r="A578" s="282"/>
      <c r="B578" s="282"/>
      <c r="C578" s="282"/>
      <c r="D578" s="279" t="s">
        <v>529</v>
      </c>
      <c r="E578" s="276"/>
      <c r="F578" s="386"/>
      <c r="G578" s="386">
        <v>17.350000000000001</v>
      </c>
      <c r="H578" s="386"/>
      <c r="I578" s="386">
        <v>2</v>
      </c>
      <c r="J578" s="386">
        <f t="shared" si="48"/>
        <v>34.700000000000003</v>
      </c>
      <c r="K578" s="200"/>
      <c r="L578" s="73"/>
      <c r="M578" s="203"/>
      <c r="N578" s="277"/>
      <c r="O578" s="277"/>
      <c r="P578" s="277"/>
      <c r="Q578" s="277"/>
    </row>
    <row r="579" spans="1:17" s="275" customFormat="1" ht="10.15" x14ac:dyDescent="0.2">
      <c r="A579" s="282"/>
      <c r="B579" s="282"/>
      <c r="C579" s="282"/>
      <c r="D579" s="284"/>
      <c r="E579" s="276"/>
      <c r="F579" s="386"/>
      <c r="G579" s="386">
        <v>2.5</v>
      </c>
      <c r="H579" s="386"/>
      <c r="I579" s="386">
        <v>2</v>
      </c>
      <c r="J579" s="386">
        <f t="shared" si="48"/>
        <v>5</v>
      </c>
      <c r="K579" s="200"/>
      <c r="L579" s="73"/>
      <c r="M579" s="203"/>
      <c r="N579" s="277"/>
      <c r="O579" s="277"/>
      <c r="P579" s="277"/>
      <c r="Q579" s="277"/>
    </row>
    <row r="580" spans="1:17" s="275" customFormat="1" ht="10.15" x14ac:dyDescent="0.2">
      <c r="A580" s="282"/>
      <c r="B580" s="282"/>
      <c r="C580" s="282"/>
      <c r="D580" s="279" t="s">
        <v>530</v>
      </c>
      <c r="E580" s="276"/>
      <c r="F580" s="386"/>
      <c r="G580" s="386">
        <v>15.25</v>
      </c>
      <c r="H580" s="386"/>
      <c r="I580" s="386">
        <v>3.25</v>
      </c>
      <c r="J580" s="386">
        <f t="shared" si="48"/>
        <v>49.56</v>
      </c>
      <c r="K580" s="200"/>
      <c r="L580" s="73"/>
      <c r="M580" s="203"/>
      <c r="N580" s="277"/>
      <c r="O580" s="277"/>
      <c r="P580" s="277"/>
      <c r="Q580" s="277"/>
    </row>
    <row r="581" spans="1:17" s="275" customFormat="1" ht="10.15" x14ac:dyDescent="0.2">
      <c r="A581" s="282"/>
      <c r="B581" s="282"/>
      <c r="C581" s="282"/>
      <c r="D581" s="279"/>
      <c r="E581" s="276"/>
      <c r="F581" s="386"/>
      <c r="G581" s="386">
        <v>5.58</v>
      </c>
      <c r="H581" s="386"/>
      <c r="I581" s="386">
        <v>1.81</v>
      </c>
      <c r="J581" s="386">
        <f t="shared" si="48"/>
        <v>10.1</v>
      </c>
      <c r="K581" s="200"/>
      <c r="L581" s="73"/>
      <c r="M581" s="203"/>
      <c r="N581" s="277"/>
      <c r="O581" s="277"/>
      <c r="P581" s="277"/>
      <c r="Q581" s="277"/>
    </row>
    <row r="582" spans="1:17" s="275" customFormat="1" ht="10.15" x14ac:dyDescent="0.2">
      <c r="A582" s="282"/>
      <c r="B582" s="282"/>
      <c r="C582" s="282"/>
      <c r="D582" s="279"/>
      <c r="E582" s="276"/>
      <c r="F582" s="386">
        <v>2</v>
      </c>
      <c r="G582" s="386">
        <v>5.68</v>
      </c>
      <c r="H582" s="386"/>
      <c r="I582" s="386">
        <v>1.81</v>
      </c>
      <c r="J582" s="386">
        <f t="shared" si="48"/>
        <v>20.56</v>
      </c>
      <c r="K582" s="200"/>
      <c r="L582" s="73"/>
      <c r="M582" s="203"/>
      <c r="N582" s="277"/>
      <c r="O582" s="277"/>
      <c r="P582" s="277"/>
      <c r="Q582" s="277"/>
    </row>
    <row r="583" spans="1:17" s="275" customFormat="1" ht="10.15" x14ac:dyDescent="0.2">
      <c r="A583" s="282"/>
      <c r="B583" s="282"/>
      <c r="C583" s="282"/>
      <c r="D583" s="284" t="str">
        <f>"Total item "&amp;A571</f>
        <v>Total item 5.6</v>
      </c>
      <c r="E583" s="276"/>
      <c r="F583" s="386"/>
      <c r="G583" s="386"/>
      <c r="H583" s="386"/>
      <c r="I583" s="386"/>
      <c r="J583" s="383">
        <f>SUM(J573:J582)</f>
        <v>134.46</v>
      </c>
      <c r="K583" s="200"/>
      <c r="L583" s="73"/>
      <c r="M583" s="203"/>
      <c r="N583" s="277"/>
      <c r="O583" s="277"/>
      <c r="P583" s="277"/>
      <c r="Q583" s="277"/>
    </row>
    <row r="584" spans="1:17" s="275" customFormat="1" ht="10.15" x14ac:dyDescent="0.2">
      <c r="A584" s="282"/>
      <c r="B584" s="282"/>
      <c r="C584" s="282"/>
      <c r="D584" s="126"/>
      <c r="E584" s="119"/>
      <c r="F584" s="384"/>
      <c r="G584" s="384"/>
      <c r="H584" s="384"/>
      <c r="I584" s="384"/>
      <c r="J584" s="384"/>
      <c r="K584" s="200"/>
      <c r="L584" s="73"/>
      <c r="M584" s="203"/>
      <c r="N584" s="277"/>
      <c r="O584" s="277"/>
      <c r="P584" s="277"/>
      <c r="Q584" s="277"/>
    </row>
    <row r="585" spans="1:17" s="258" customFormat="1" ht="33.6" customHeight="1" x14ac:dyDescent="0.2">
      <c r="A585" s="280" t="s">
        <v>32</v>
      </c>
      <c r="B585" s="278" t="s">
        <v>166</v>
      </c>
      <c r="C585" s="278">
        <v>87273</v>
      </c>
      <c r="D585" s="261" t="s">
        <v>825</v>
      </c>
      <c r="E585" s="281" t="s">
        <v>11</v>
      </c>
      <c r="F585" s="383"/>
      <c r="G585" s="383"/>
      <c r="H585" s="383"/>
      <c r="I585" s="383"/>
      <c r="J585" s="383"/>
      <c r="K585" s="410">
        <f>J608</f>
        <v>149.62</v>
      </c>
      <c r="L585" s="411">
        <v>46.78</v>
      </c>
      <c r="M585" s="412">
        <f>ROUND(L585*(1+$T$7),2)</f>
        <v>56.67</v>
      </c>
      <c r="N585" s="283">
        <f>TRUNC(K585*M585,2)</f>
        <v>8478.9599999999991</v>
      </c>
      <c r="O585" s="283">
        <v>44.58</v>
      </c>
      <c r="P585" s="283">
        <f>ROUND(O585*(1+$S$7),2)</f>
        <v>56.72</v>
      </c>
      <c r="Q585" s="283">
        <f>TRUNC(K585*P585,2)</f>
        <v>8486.44</v>
      </c>
    </row>
    <row r="586" spans="1:17" s="275" customFormat="1" ht="10.15" x14ac:dyDescent="0.2">
      <c r="A586" s="282"/>
      <c r="B586" s="282"/>
      <c r="C586" s="282"/>
      <c r="D586" s="284" t="s">
        <v>472</v>
      </c>
      <c r="E586" s="276"/>
      <c r="F586" s="386"/>
      <c r="G586" s="386"/>
      <c r="H586" s="386"/>
      <c r="I586" s="386"/>
      <c r="J586" s="386"/>
      <c r="K586" s="200"/>
      <c r="L586" s="73"/>
      <c r="M586" s="203"/>
      <c r="N586" s="277"/>
      <c r="O586" s="277"/>
      <c r="P586" s="277"/>
      <c r="Q586" s="277"/>
    </row>
    <row r="587" spans="1:17" s="275" customFormat="1" ht="10.15" x14ac:dyDescent="0.2">
      <c r="A587" s="282"/>
      <c r="B587" s="282"/>
      <c r="C587" s="282"/>
      <c r="D587" s="279" t="s">
        <v>518</v>
      </c>
      <c r="E587" s="276"/>
      <c r="F587" s="386"/>
      <c r="G587" s="386">
        <v>3.2</v>
      </c>
      <c r="H587" s="386"/>
      <c r="I587" s="386">
        <v>2.7</v>
      </c>
      <c r="J587" s="386">
        <f t="shared" ref="J587:J595" si="49">ROUND(PRODUCT(F587:I587),2)</f>
        <v>8.64</v>
      </c>
      <c r="K587" s="200"/>
      <c r="L587" s="73"/>
      <c r="M587" s="203"/>
      <c r="N587" s="277"/>
      <c r="O587" s="277"/>
      <c r="P587" s="277"/>
      <c r="Q587" s="277"/>
    </row>
    <row r="588" spans="1:17" s="275" customFormat="1" x14ac:dyDescent="0.2">
      <c r="A588" s="282"/>
      <c r="B588" s="282"/>
      <c r="C588" s="282"/>
      <c r="D588" s="279" t="s">
        <v>519</v>
      </c>
      <c r="E588" s="276"/>
      <c r="F588" s="386"/>
      <c r="G588" s="386">
        <v>4.54</v>
      </c>
      <c r="H588" s="386"/>
      <c r="I588" s="386">
        <v>2.7</v>
      </c>
      <c r="J588" s="386">
        <f t="shared" si="49"/>
        <v>12.26</v>
      </c>
      <c r="K588" s="200"/>
      <c r="L588" s="73"/>
      <c r="M588" s="203"/>
      <c r="N588" s="277"/>
      <c r="O588" s="277"/>
      <c r="P588" s="277"/>
      <c r="Q588" s="277"/>
    </row>
    <row r="589" spans="1:17" s="275" customFormat="1" x14ac:dyDescent="0.2">
      <c r="A589" s="282"/>
      <c r="B589" s="282"/>
      <c r="C589" s="282"/>
      <c r="D589" s="279" t="s">
        <v>520</v>
      </c>
      <c r="E589" s="276"/>
      <c r="F589" s="386"/>
      <c r="G589" s="386">
        <v>8.65</v>
      </c>
      <c r="H589" s="386"/>
      <c r="I589" s="386">
        <v>2.7</v>
      </c>
      <c r="J589" s="386">
        <f t="shared" si="49"/>
        <v>23.36</v>
      </c>
      <c r="K589" s="200"/>
      <c r="L589" s="73"/>
      <c r="M589" s="203"/>
      <c r="N589" s="277"/>
      <c r="O589" s="277"/>
      <c r="P589" s="277"/>
      <c r="Q589" s="277"/>
    </row>
    <row r="590" spans="1:17" s="275" customFormat="1" ht="10.15" x14ac:dyDescent="0.2">
      <c r="A590" s="282"/>
      <c r="B590" s="282"/>
      <c r="C590" s="282"/>
      <c r="D590" s="279" t="s">
        <v>521</v>
      </c>
      <c r="E590" s="276"/>
      <c r="F590" s="386">
        <v>2</v>
      </c>
      <c r="G590" s="386">
        <v>2.0499999999999998</v>
      </c>
      <c r="H590" s="386"/>
      <c r="I590" s="386">
        <v>2.7</v>
      </c>
      <c r="J590" s="386">
        <f t="shared" si="49"/>
        <v>11.07</v>
      </c>
      <c r="K590" s="200"/>
      <c r="L590" s="73"/>
      <c r="M590" s="203"/>
      <c r="N590" s="277"/>
      <c r="O590" s="277"/>
      <c r="P590" s="277"/>
      <c r="Q590" s="277"/>
    </row>
    <row r="591" spans="1:17" s="275" customFormat="1" ht="10.15" x14ac:dyDescent="0.2">
      <c r="A591" s="282"/>
      <c r="B591" s="282"/>
      <c r="C591" s="282"/>
      <c r="D591" s="279"/>
      <c r="E591" s="276"/>
      <c r="F591" s="386">
        <v>2</v>
      </c>
      <c r="G591" s="386">
        <v>1.8</v>
      </c>
      <c r="H591" s="386"/>
      <c r="I591" s="386">
        <v>2.7</v>
      </c>
      <c r="J591" s="386">
        <f t="shared" si="49"/>
        <v>9.7200000000000006</v>
      </c>
      <c r="K591" s="200"/>
      <c r="L591" s="73"/>
      <c r="M591" s="203"/>
      <c r="N591" s="277"/>
      <c r="O591" s="277"/>
      <c r="P591" s="277"/>
      <c r="Q591" s="277"/>
    </row>
    <row r="592" spans="1:17" s="275" customFormat="1" x14ac:dyDescent="0.2">
      <c r="A592" s="282"/>
      <c r="B592" s="282"/>
      <c r="C592" s="282"/>
      <c r="D592" s="279" t="s">
        <v>522</v>
      </c>
      <c r="E592" s="276"/>
      <c r="F592" s="386">
        <v>3</v>
      </c>
      <c r="G592" s="386">
        <v>1.35</v>
      </c>
      <c r="H592" s="386"/>
      <c r="I592" s="386">
        <v>2.7</v>
      </c>
      <c r="J592" s="386">
        <f t="shared" si="49"/>
        <v>10.94</v>
      </c>
      <c r="K592" s="200"/>
      <c r="L592" s="73"/>
      <c r="M592" s="203"/>
      <c r="N592" s="277"/>
      <c r="O592" s="277"/>
      <c r="P592" s="277"/>
      <c r="Q592" s="277"/>
    </row>
    <row r="593" spans="1:17" s="275" customFormat="1" ht="10.15" x14ac:dyDescent="0.2">
      <c r="A593" s="282"/>
      <c r="B593" s="282"/>
      <c r="C593" s="282"/>
      <c r="D593" s="279"/>
      <c r="E593" s="276"/>
      <c r="F593" s="386"/>
      <c r="G593" s="386">
        <v>0.65</v>
      </c>
      <c r="H593" s="386"/>
      <c r="I593" s="386">
        <v>2.7</v>
      </c>
      <c r="J593" s="386">
        <f t="shared" si="49"/>
        <v>1.76</v>
      </c>
      <c r="K593" s="200"/>
      <c r="L593" s="73"/>
      <c r="M593" s="203"/>
      <c r="N593" s="277"/>
      <c r="O593" s="277"/>
      <c r="P593" s="277"/>
      <c r="Q593" s="277"/>
    </row>
    <row r="594" spans="1:17" s="275" customFormat="1" ht="10.15" x14ac:dyDescent="0.2">
      <c r="A594" s="282"/>
      <c r="B594" s="282"/>
      <c r="C594" s="282"/>
      <c r="D594" s="279" t="s">
        <v>509</v>
      </c>
      <c r="E594" s="276"/>
      <c r="F594" s="386">
        <v>-2</v>
      </c>
      <c r="G594" s="386">
        <v>0.9</v>
      </c>
      <c r="H594" s="386"/>
      <c r="I594" s="386">
        <v>2.1</v>
      </c>
      <c r="J594" s="386">
        <f t="shared" si="49"/>
        <v>-3.78</v>
      </c>
      <c r="K594" s="200"/>
      <c r="L594" s="73"/>
      <c r="M594" s="203"/>
      <c r="N594" s="277"/>
      <c r="O594" s="277"/>
      <c r="P594" s="277"/>
      <c r="Q594" s="277"/>
    </row>
    <row r="595" spans="1:17" s="275" customFormat="1" ht="10.15" x14ac:dyDescent="0.2">
      <c r="A595" s="282"/>
      <c r="B595" s="282"/>
      <c r="C595" s="282"/>
      <c r="D595" s="279"/>
      <c r="E595" s="276"/>
      <c r="F595" s="386">
        <v>-2</v>
      </c>
      <c r="G595" s="386">
        <v>1.2</v>
      </c>
      <c r="H595" s="386"/>
      <c r="I595" s="386">
        <v>0.5</v>
      </c>
      <c r="J595" s="386">
        <f t="shared" si="49"/>
        <v>-1.2</v>
      </c>
      <c r="K595" s="200"/>
      <c r="L595" s="73"/>
      <c r="M595" s="203"/>
      <c r="N595" s="277"/>
      <c r="O595" s="277"/>
      <c r="P595" s="277"/>
      <c r="Q595" s="277"/>
    </row>
    <row r="596" spans="1:17" s="275" customFormat="1" ht="10.15" x14ac:dyDescent="0.2">
      <c r="A596" s="282"/>
      <c r="B596" s="282"/>
      <c r="C596" s="282"/>
      <c r="D596" s="284" t="s">
        <v>500</v>
      </c>
      <c r="E596" s="276"/>
      <c r="F596" s="386"/>
      <c r="G596" s="386"/>
      <c r="H596" s="386"/>
      <c r="I596" s="386"/>
      <c r="J596" s="386"/>
      <c r="K596" s="200"/>
      <c r="L596" s="73"/>
      <c r="M596" s="203"/>
      <c r="N596" s="277"/>
      <c r="O596" s="277"/>
      <c r="P596" s="277"/>
      <c r="Q596" s="277"/>
    </row>
    <row r="597" spans="1:17" s="275" customFormat="1" ht="10.15" x14ac:dyDescent="0.2">
      <c r="A597" s="282"/>
      <c r="B597" s="282"/>
      <c r="C597" s="282"/>
      <c r="D597" s="279" t="s">
        <v>523</v>
      </c>
      <c r="E597" s="276"/>
      <c r="F597" s="386">
        <v>2</v>
      </c>
      <c r="G597" s="386">
        <v>5.15</v>
      </c>
      <c r="H597" s="386"/>
      <c r="I597" s="386">
        <v>2.7</v>
      </c>
      <c r="J597" s="386">
        <f t="shared" ref="J597:J607" si="50">ROUND(PRODUCT(F597:I597),2)</f>
        <v>27.81</v>
      </c>
      <c r="K597" s="200"/>
      <c r="L597" s="73"/>
      <c r="M597" s="203"/>
      <c r="N597" s="277"/>
      <c r="O597" s="277"/>
      <c r="P597" s="277"/>
      <c r="Q597" s="277"/>
    </row>
    <row r="598" spans="1:17" s="275" customFormat="1" ht="10.15" x14ac:dyDescent="0.2">
      <c r="A598" s="282"/>
      <c r="B598" s="282"/>
      <c r="C598" s="282"/>
      <c r="D598" s="279"/>
      <c r="E598" s="276"/>
      <c r="F598" s="386">
        <v>2</v>
      </c>
      <c r="G598" s="386">
        <v>3.47</v>
      </c>
      <c r="H598" s="386"/>
      <c r="I598" s="386">
        <v>2.7</v>
      </c>
      <c r="J598" s="386">
        <f t="shared" si="50"/>
        <v>18.739999999999998</v>
      </c>
      <c r="K598" s="200"/>
      <c r="L598" s="73"/>
      <c r="M598" s="203"/>
      <c r="N598" s="277"/>
      <c r="O598" s="277"/>
      <c r="P598" s="277"/>
      <c r="Q598" s="277"/>
    </row>
    <row r="599" spans="1:17" s="275" customFormat="1" ht="10.15" x14ac:dyDescent="0.2">
      <c r="A599" s="282"/>
      <c r="B599" s="282"/>
      <c r="C599" s="282"/>
      <c r="D599" s="279" t="s">
        <v>524</v>
      </c>
      <c r="E599" s="276"/>
      <c r="F599" s="386">
        <v>2</v>
      </c>
      <c r="G599" s="386">
        <v>2.13</v>
      </c>
      <c r="H599" s="386"/>
      <c r="I599" s="386">
        <v>2.7</v>
      </c>
      <c r="J599" s="386">
        <f t="shared" si="50"/>
        <v>11.5</v>
      </c>
      <c r="K599" s="200"/>
      <c r="L599" s="73"/>
      <c r="M599" s="203"/>
      <c r="N599" s="277"/>
      <c r="O599" s="277"/>
      <c r="P599" s="277"/>
      <c r="Q599" s="277"/>
    </row>
    <row r="600" spans="1:17" s="275" customFormat="1" ht="10.15" x14ac:dyDescent="0.2">
      <c r="A600" s="282"/>
      <c r="B600" s="282"/>
      <c r="C600" s="282"/>
      <c r="D600" s="279"/>
      <c r="E600" s="276"/>
      <c r="F600" s="386">
        <v>2</v>
      </c>
      <c r="G600" s="386">
        <v>1.7</v>
      </c>
      <c r="H600" s="386"/>
      <c r="I600" s="386">
        <v>2.7</v>
      </c>
      <c r="J600" s="386">
        <f t="shared" si="50"/>
        <v>9.18</v>
      </c>
      <c r="K600" s="200"/>
      <c r="L600" s="73"/>
      <c r="M600" s="203"/>
      <c r="N600" s="277"/>
      <c r="O600" s="277"/>
      <c r="P600" s="277"/>
      <c r="Q600" s="277"/>
    </row>
    <row r="601" spans="1:17" s="275" customFormat="1" ht="10.15" x14ac:dyDescent="0.2">
      <c r="A601" s="282"/>
      <c r="B601" s="282"/>
      <c r="C601" s="282"/>
      <c r="D601" s="279" t="s">
        <v>509</v>
      </c>
      <c r="E601" s="276"/>
      <c r="F601" s="386">
        <v>-2</v>
      </c>
      <c r="G601" s="386">
        <v>0.9</v>
      </c>
      <c r="H601" s="386"/>
      <c r="I601" s="386">
        <v>2.1</v>
      </c>
      <c r="J601" s="386">
        <f t="shared" si="50"/>
        <v>-3.78</v>
      </c>
      <c r="K601" s="200"/>
      <c r="L601" s="73"/>
      <c r="M601" s="203"/>
      <c r="N601" s="277"/>
      <c r="O601" s="277"/>
      <c r="P601" s="277"/>
      <c r="Q601" s="277"/>
    </row>
    <row r="602" spans="1:17" s="275" customFormat="1" ht="10.15" x14ac:dyDescent="0.2">
      <c r="A602" s="282"/>
      <c r="B602" s="282"/>
      <c r="C602" s="282"/>
      <c r="D602" s="279"/>
      <c r="E602" s="276"/>
      <c r="F602" s="386">
        <v>-1</v>
      </c>
      <c r="G602" s="386">
        <v>1.2</v>
      </c>
      <c r="H602" s="386"/>
      <c r="I602" s="386">
        <v>0.5</v>
      </c>
      <c r="J602" s="386">
        <f t="shared" si="50"/>
        <v>-0.6</v>
      </c>
      <c r="K602" s="200"/>
      <c r="L602" s="73"/>
      <c r="M602" s="203"/>
      <c r="N602" s="277"/>
      <c r="O602" s="277"/>
      <c r="P602" s="277"/>
      <c r="Q602" s="277"/>
    </row>
    <row r="603" spans="1:17" s="275" customFormat="1" ht="10.15" x14ac:dyDescent="0.2">
      <c r="A603" s="282"/>
      <c r="B603" s="282"/>
      <c r="C603" s="282"/>
      <c r="D603" s="279" t="s">
        <v>531</v>
      </c>
      <c r="E603" s="276"/>
      <c r="F603" s="386">
        <v>2</v>
      </c>
      <c r="G603" s="386">
        <v>1.95</v>
      </c>
      <c r="H603" s="386"/>
      <c r="I603" s="386">
        <v>2.4</v>
      </c>
      <c r="J603" s="386">
        <f t="shared" si="50"/>
        <v>9.36</v>
      </c>
      <c r="K603" s="200"/>
      <c r="L603" s="73"/>
      <c r="M603" s="203"/>
      <c r="N603" s="277"/>
      <c r="O603" s="277"/>
      <c r="P603" s="277"/>
      <c r="Q603" s="277"/>
    </row>
    <row r="604" spans="1:17" s="275" customFormat="1" ht="10.15" x14ac:dyDescent="0.2">
      <c r="A604" s="282"/>
      <c r="B604" s="282"/>
      <c r="C604" s="282"/>
      <c r="D604" s="279"/>
      <c r="E604" s="276"/>
      <c r="F604" s="386">
        <v>2</v>
      </c>
      <c r="G604" s="386">
        <v>1.35</v>
      </c>
      <c r="H604" s="386"/>
      <c r="I604" s="386">
        <v>2.4</v>
      </c>
      <c r="J604" s="386">
        <f t="shared" si="50"/>
        <v>6.48</v>
      </c>
      <c r="K604" s="200"/>
      <c r="L604" s="73"/>
      <c r="M604" s="203"/>
      <c r="N604" s="277"/>
      <c r="O604" s="277"/>
      <c r="P604" s="277"/>
      <c r="Q604" s="277"/>
    </row>
    <row r="605" spans="1:17" s="275" customFormat="1" x14ac:dyDescent="0.2">
      <c r="A605" s="282"/>
      <c r="B605" s="282"/>
      <c r="C605" s="282"/>
      <c r="D605" s="279" t="s">
        <v>499</v>
      </c>
      <c r="E605" s="276"/>
      <c r="F605" s="386"/>
      <c r="G605" s="386"/>
      <c r="H605" s="386"/>
      <c r="I605" s="386"/>
      <c r="J605" s="386"/>
      <c r="K605" s="200"/>
      <c r="L605" s="73"/>
      <c r="M605" s="203"/>
      <c r="N605" s="277"/>
      <c r="O605" s="277"/>
      <c r="P605" s="277"/>
      <c r="Q605" s="277"/>
    </row>
    <row r="606" spans="1:17" s="275" customFormat="1" ht="10.15" x14ac:dyDescent="0.2">
      <c r="A606" s="282"/>
      <c r="B606" s="282"/>
      <c r="C606" s="282"/>
      <c r="D606" s="279"/>
      <c r="E606" s="276"/>
      <c r="F606" s="386">
        <v>-1</v>
      </c>
      <c r="G606" s="386">
        <v>0.7</v>
      </c>
      <c r="H606" s="386"/>
      <c r="I606" s="386">
        <v>2.1</v>
      </c>
      <c r="J606" s="386">
        <f t="shared" si="50"/>
        <v>-1.47</v>
      </c>
      <c r="K606" s="200"/>
      <c r="L606" s="73"/>
      <c r="M606" s="203"/>
      <c r="N606" s="277"/>
      <c r="O606" s="277"/>
      <c r="P606" s="277"/>
      <c r="Q606" s="277"/>
    </row>
    <row r="607" spans="1:17" s="275" customFormat="1" ht="10.15" x14ac:dyDescent="0.2">
      <c r="A607" s="282"/>
      <c r="B607" s="282"/>
      <c r="C607" s="282"/>
      <c r="D607" s="279"/>
      <c r="E607" s="276"/>
      <c r="F607" s="386">
        <v>-1</v>
      </c>
      <c r="G607" s="386">
        <v>0.74</v>
      </c>
      <c r="H607" s="386"/>
      <c r="I607" s="386">
        <v>0.5</v>
      </c>
      <c r="J607" s="386">
        <f t="shared" si="50"/>
        <v>-0.37</v>
      </c>
      <c r="K607" s="200"/>
      <c r="L607" s="73"/>
      <c r="M607" s="203"/>
      <c r="N607" s="277"/>
      <c r="O607" s="277"/>
      <c r="P607" s="277"/>
      <c r="Q607" s="277"/>
    </row>
    <row r="608" spans="1:17" s="275" customFormat="1" ht="10.15" x14ac:dyDescent="0.2">
      <c r="A608" s="282"/>
      <c r="B608" s="282"/>
      <c r="C608" s="282"/>
      <c r="D608" s="284" t="str">
        <f>"Total item "&amp;A585</f>
        <v>Total item 5.7</v>
      </c>
      <c r="E608" s="276"/>
      <c r="F608" s="386"/>
      <c r="G608" s="386"/>
      <c r="H608" s="386"/>
      <c r="I608" s="386"/>
      <c r="J608" s="383">
        <f>SUM(J586:J607)</f>
        <v>149.62</v>
      </c>
      <c r="K608" s="200"/>
      <c r="L608" s="73"/>
      <c r="M608" s="203"/>
      <c r="N608" s="277"/>
      <c r="O608" s="277"/>
      <c r="P608" s="277"/>
      <c r="Q608" s="277"/>
    </row>
    <row r="609" spans="1:17" s="275" customFormat="1" ht="10.15" x14ac:dyDescent="0.2">
      <c r="A609" s="282"/>
      <c r="B609" s="282"/>
      <c r="C609" s="282"/>
      <c r="D609" s="284"/>
      <c r="E609" s="276"/>
      <c r="F609" s="386"/>
      <c r="G609" s="386"/>
      <c r="H609" s="386"/>
      <c r="I609" s="386"/>
      <c r="J609" s="386"/>
      <c r="K609" s="200"/>
      <c r="L609" s="73"/>
      <c r="M609" s="203"/>
      <c r="N609" s="277"/>
      <c r="O609" s="277"/>
      <c r="P609" s="277"/>
      <c r="Q609" s="277"/>
    </row>
    <row r="610" spans="1:17" s="258" customFormat="1" ht="22.15" customHeight="1" x14ac:dyDescent="0.2">
      <c r="A610" s="280" t="s">
        <v>42</v>
      </c>
      <c r="B610" s="278" t="s">
        <v>399</v>
      </c>
      <c r="C610" s="278" t="s">
        <v>894</v>
      </c>
      <c r="D610" s="261" t="s">
        <v>1358</v>
      </c>
      <c r="E610" s="281"/>
      <c r="F610" s="383"/>
      <c r="G610" s="383"/>
      <c r="H610" s="383"/>
      <c r="I610" s="383"/>
      <c r="J610" s="383"/>
      <c r="K610" s="410">
        <f>J626</f>
        <v>162.85999999999999</v>
      </c>
      <c r="L610" s="411">
        <f>'COMP - SINAPI SEM DESON'!G139</f>
        <v>105.10792000000001</v>
      </c>
      <c r="M610" s="412">
        <f>ROUND(L610*(1+$T$7),2)</f>
        <v>127.33</v>
      </c>
      <c r="N610" s="283">
        <f>TRUNC(K610*M610,2)</f>
        <v>20736.96</v>
      </c>
      <c r="O610" s="283">
        <f>'COMPOSICOES - SINAPI COM DESON'!G143</f>
        <v>98.250020000000006</v>
      </c>
      <c r="P610" s="283">
        <f>ROUND(O610*(1+$S$7),2)</f>
        <v>125.01</v>
      </c>
      <c r="Q610" s="283">
        <f>TRUNC(K610*P610,2)</f>
        <v>20359.12</v>
      </c>
    </row>
    <row r="611" spans="1:17" s="275" customFormat="1" ht="10.15" x14ac:dyDescent="0.2">
      <c r="A611" s="282"/>
      <c r="B611" s="282"/>
      <c r="C611" s="282"/>
      <c r="D611" s="279" t="s">
        <v>506</v>
      </c>
      <c r="E611" s="276"/>
      <c r="F611" s="386"/>
      <c r="G611" s="386">
        <v>4.8</v>
      </c>
      <c r="H611" s="386"/>
      <c r="I611" s="386">
        <v>1.6</v>
      </c>
      <c r="J611" s="386">
        <f>ROUND(PRODUCT(F611:I611),2)</f>
        <v>7.68</v>
      </c>
      <c r="K611" s="200"/>
      <c r="L611" s="413"/>
      <c r="M611" s="203"/>
      <c r="N611" s="277"/>
      <c r="O611" s="277"/>
      <c r="P611" s="277"/>
      <c r="Q611" s="277"/>
    </row>
    <row r="612" spans="1:17" s="275" customFormat="1" ht="10.15" x14ac:dyDescent="0.2">
      <c r="A612" s="282"/>
      <c r="B612" s="282"/>
      <c r="C612" s="282"/>
      <c r="D612" s="279" t="s">
        <v>507</v>
      </c>
      <c r="E612" s="276"/>
      <c r="F612" s="386"/>
      <c r="G612" s="386">
        <v>11.45</v>
      </c>
      <c r="H612" s="386"/>
      <c r="I612" s="386">
        <v>1.6</v>
      </c>
      <c r="J612" s="386">
        <f t="shared" ref="J612:J613" si="51">ROUND(PRODUCT(F612:I612),2)</f>
        <v>18.32</v>
      </c>
      <c r="K612" s="200"/>
      <c r="L612" s="413"/>
      <c r="M612" s="203"/>
      <c r="N612" s="277"/>
      <c r="O612" s="277"/>
      <c r="P612" s="277"/>
      <c r="Q612" s="277"/>
    </row>
    <row r="613" spans="1:17" s="275" customFormat="1" ht="10.15" x14ac:dyDescent="0.2">
      <c r="A613" s="282"/>
      <c r="B613" s="282"/>
      <c r="C613" s="282"/>
      <c r="D613" s="279" t="s">
        <v>508</v>
      </c>
      <c r="E613" s="276"/>
      <c r="F613" s="386"/>
      <c r="G613" s="386">
        <v>4.3</v>
      </c>
      <c r="H613" s="386"/>
      <c r="I613" s="386">
        <v>1.6</v>
      </c>
      <c r="J613" s="386">
        <f t="shared" si="51"/>
        <v>6.88</v>
      </c>
      <c r="K613" s="200"/>
      <c r="L613" s="413"/>
      <c r="M613" s="203"/>
      <c r="N613" s="277"/>
      <c r="O613" s="277"/>
      <c r="P613" s="277"/>
      <c r="Q613" s="277"/>
    </row>
    <row r="614" spans="1:17" s="275" customFormat="1" ht="10.15" x14ac:dyDescent="0.2">
      <c r="A614" s="282"/>
      <c r="B614" s="282"/>
      <c r="C614" s="282"/>
      <c r="D614" s="279" t="s">
        <v>509</v>
      </c>
      <c r="E614" s="276"/>
      <c r="F614" s="386">
        <v>-2</v>
      </c>
      <c r="G614" s="386">
        <v>2</v>
      </c>
      <c r="H614" s="386"/>
      <c r="I614" s="386">
        <v>1.6</v>
      </c>
      <c r="J614" s="386">
        <f>ROUND(PRODUCT(F614:I614),2)</f>
        <v>-6.4</v>
      </c>
      <c r="K614" s="200"/>
      <c r="L614" s="413"/>
      <c r="M614" s="203"/>
      <c r="N614" s="277"/>
      <c r="O614" s="277"/>
      <c r="P614" s="277"/>
      <c r="Q614" s="277"/>
    </row>
    <row r="615" spans="1:17" s="275" customFormat="1" ht="10.15" x14ac:dyDescent="0.2">
      <c r="A615" s="282"/>
      <c r="B615" s="282"/>
      <c r="C615" s="282"/>
      <c r="D615" s="279" t="s">
        <v>510</v>
      </c>
      <c r="E615" s="276"/>
      <c r="F615" s="386">
        <v>2</v>
      </c>
      <c r="G615" s="386">
        <v>3.62</v>
      </c>
      <c r="H615" s="386"/>
      <c r="I615" s="386">
        <v>1.6</v>
      </c>
      <c r="J615" s="386">
        <f t="shared" ref="J615:J625" si="52">ROUND(PRODUCT(F615:I615),2)</f>
        <v>11.58</v>
      </c>
      <c r="K615" s="200"/>
      <c r="L615" s="413"/>
      <c r="M615" s="203"/>
      <c r="N615" s="277"/>
      <c r="O615" s="277"/>
      <c r="P615" s="277"/>
      <c r="Q615" s="277"/>
    </row>
    <row r="616" spans="1:17" s="275" customFormat="1" ht="10.15" x14ac:dyDescent="0.2">
      <c r="A616" s="282"/>
      <c r="B616" s="282"/>
      <c r="C616" s="282"/>
      <c r="D616" s="279"/>
      <c r="E616" s="276"/>
      <c r="F616" s="386"/>
      <c r="G616" s="386">
        <v>1.5</v>
      </c>
      <c r="H616" s="386"/>
      <c r="I616" s="386">
        <v>1.6</v>
      </c>
      <c r="J616" s="386">
        <f t="shared" si="52"/>
        <v>2.4</v>
      </c>
      <c r="K616" s="200"/>
      <c r="L616" s="413"/>
      <c r="M616" s="203"/>
      <c r="N616" s="277"/>
      <c r="O616" s="277"/>
      <c r="P616" s="277"/>
      <c r="Q616" s="277"/>
    </row>
    <row r="617" spans="1:17" s="275" customFormat="1" ht="10.15" x14ac:dyDescent="0.2">
      <c r="A617" s="282"/>
      <c r="B617" s="282"/>
      <c r="C617" s="282"/>
      <c r="D617" s="279" t="s">
        <v>511</v>
      </c>
      <c r="E617" s="276"/>
      <c r="F617" s="386">
        <v>-2</v>
      </c>
      <c r="G617" s="386">
        <v>0.9</v>
      </c>
      <c r="H617" s="386"/>
      <c r="I617" s="386">
        <v>1.6</v>
      </c>
      <c r="J617" s="386">
        <f t="shared" si="52"/>
        <v>-2.88</v>
      </c>
      <c r="K617" s="200"/>
      <c r="L617" s="413"/>
      <c r="M617" s="203"/>
      <c r="N617" s="277"/>
      <c r="O617" s="277"/>
      <c r="P617" s="277"/>
      <c r="Q617" s="277"/>
    </row>
    <row r="618" spans="1:17" s="275" customFormat="1" ht="10.15" x14ac:dyDescent="0.2">
      <c r="A618" s="282"/>
      <c r="B618" s="282"/>
      <c r="C618" s="282"/>
      <c r="D618" s="279" t="s">
        <v>512</v>
      </c>
      <c r="E618" s="276"/>
      <c r="F618" s="386">
        <v>2</v>
      </c>
      <c r="G618" s="386">
        <v>1.1599999999999999</v>
      </c>
      <c r="H618" s="386"/>
      <c r="I618" s="386">
        <v>1.6</v>
      </c>
      <c r="J618" s="386">
        <f t="shared" si="52"/>
        <v>3.71</v>
      </c>
      <c r="K618" s="200"/>
      <c r="L618" s="413"/>
      <c r="M618" s="203"/>
      <c r="N618" s="277"/>
      <c r="O618" s="277"/>
      <c r="P618" s="277"/>
      <c r="Q618" s="277"/>
    </row>
    <row r="619" spans="1:17" s="275" customFormat="1" ht="10.15" x14ac:dyDescent="0.2">
      <c r="A619" s="282"/>
      <c r="B619" s="282"/>
      <c r="C619" s="282"/>
      <c r="D619" s="279" t="s">
        <v>513</v>
      </c>
      <c r="E619" s="276"/>
      <c r="F619" s="386"/>
      <c r="G619" s="386">
        <v>2.5</v>
      </c>
      <c r="H619" s="386"/>
      <c r="I619" s="386">
        <v>1.6</v>
      </c>
      <c r="J619" s="386">
        <f t="shared" si="52"/>
        <v>4</v>
      </c>
      <c r="K619" s="200"/>
      <c r="L619" s="413"/>
      <c r="M619" s="203"/>
      <c r="N619" s="277"/>
      <c r="O619" s="277"/>
      <c r="P619" s="277"/>
      <c r="Q619" s="277"/>
    </row>
    <row r="620" spans="1:17" s="275" customFormat="1" ht="10.15" x14ac:dyDescent="0.2">
      <c r="A620" s="282"/>
      <c r="B620" s="282"/>
      <c r="C620" s="282"/>
      <c r="D620" s="279" t="s">
        <v>514</v>
      </c>
      <c r="E620" s="276"/>
      <c r="F620" s="386">
        <v>-1</v>
      </c>
      <c r="G620" s="386">
        <v>1.4</v>
      </c>
      <c r="H620" s="386"/>
      <c r="I620" s="386">
        <v>1.3</v>
      </c>
      <c r="J620" s="386">
        <f t="shared" si="52"/>
        <v>-1.82</v>
      </c>
      <c r="K620" s="200"/>
      <c r="L620" s="413"/>
      <c r="M620" s="203"/>
      <c r="N620" s="277"/>
      <c r="O620" s="277"/>
      <c r="P620" s="277"/>
      <c r="Q620" s="277"/>
    </row>
    <row r="621" spans="1:17" s="275" customFormat="1" x14ac:dyDescent="0.2">
      <c r="A621" s="282"/>
      <c r="B621" s="282"/>
      <c r="C621" s="282"/>
      <c r="D621" s="279" t="s">
        <v>515</v>
      </c>
      <c r="E621" s="276"/>
      <c r="F621" s="386">
        <v>2</v>
      </c>
      <c r="G621" s="386">
        <v>35.770000000000003</v>
      </c>
      <c r="H621" s="386"/>
      <c r="I621" s="386">
        <v>1.6</v>
      </c>
      <c r="J621" s="386">
        <f t="shared" si="52"/>
        <v>114.46</v>
      </c>
      <c r="K621" s="200"/>
      <c r="L621" s="413"/>
      <c r="M621" s="203"/>
      <c r="N621" s="277"/>
      <c r="O621" s="277"/>
      <c r="P621" s="277"/>
      <c r="Q621" s="277"/>
    </row>
    <row r="622" spans="1:17" s="275" customFormat="1" ht="10.15" x14ac:dyDescent="0.2">
      <c r="A622" s="282"/>
      <c r="B622" s="282"/>
      <c r="C622" s="282"/>
      <c r="D622" s="279" t="s">
        <v>511</v>
      </c>
      <c r="E622" s="276"/>
      <c r="F622" s="386">
        <v>-10</v>
      </c>
      <c r="G622" s="386">
        <v>0.8</v>
      </c>
      <c r="H622" s="386"/>
      <c r="I622" s="386">
        <v>1.6</v>
      </c>
      <c r="J622" s="386">
        <f t="shared" si="52"/>
        <v>-12.8</v>
      </c>
      <c r="K622" s="200"/>
      <c r="L622" s="413"/>
      <c r="M622" s="203"/>
      <c r="N622" s="277"/>
      <c r="O622" s="277"/>
      <c r="P622" s="277"/>
      <c r="Q622" s="277"/>
    </row>
    <row r="623" spans="1:17" s="275" customFormat="1" ht="10.15" x14ac:dyDescent="0.2">
      <c r="A623" s="282"/>
      <c r="B623" s="282"/>
      <c r="C623" s="282"/>
      <c r="D623" s="279" t="s">
        <v>485</v>
      </c>
      <c r="E623" s="276"/>
      <c r="F623" s="386"/>
      <c r="G623" s="386">
        <v>4.3</v>
      </c>
      <c r="H623" s="386"/>
      <c r="I623" s="386">
        <v>1.6</v>
      </c>
      <c r="J623" s="386">
        <f t="shared" si="52"/>
        <v>6.88</v>
      </c>
      <c r="K623" s="200"/>
      <c r="L623" s="413"/>
      <c r="M623" s="203"/>
      <c r="N623" s="277"/>
      <c r="O623" s="277"/>
      <c r="P623" s="277"/>
      <c r="Q623" s="277"/>
    </row>
    <row r="624" spans="1:17" s="275" customFormat="1" ht="10.15" x14ac:dyDescent="0.2">
      <c r="A624" s="282"/>
      <c r="B624" s="282"/>
      <c r="C624" s="282"/>
      <c r="D624" s="279" t="s">
        <v>516</v>
      </c>
      <c r="E624" s="276"/>
      <c r="F624" s="386"/>
      <c r="G624" s="386">
        <v>3.95</v>
      </c>
      <c r="H624" s="386"/>
      <c r="I624" s="386">
        <v>1.6</v>
      </c>
      <c r="J624" s="386">
        <f t="shared" si="52"/>
        <v>6.32</v>
      </c>
      <c r="K624" s="200"/>
      <c r="L624" s="413"/>
      <c r="M624" s="203"/>
      <c r="N624" s="277"/>
      <c r="O624" s="277"/>
      <c r="P624" s="277"/>
      <c r="Q624" s="277"/>
    </row>
    <row r="625" spans="1:17" s="275" customFormat="1" ht="10.15" x14ac:dyDescent="0.2">
      <c r="A625" s="282"/>
      <c r="B625" s="282"/>
      <c r="C625" s="282"/>
      <c r="D625" s="279"/>
      <c r="E625" s="276"/>
      <c r="F625" s="386"/>
      <c r="G625" s="386">
        <v>2.83</v>
      </c>
      <c r="H625" s="386"/>
      <c r="I625" s="386">
        <v>1.6</v>
      </c>
      <c r="J625" s="386">
        <f t="shared" si="52"/>
        <v>4.53</v>
      </c>
      <c r="K625" s="200"/>
      <c r="L625" s="413"/>
      <c r="M625" s="203"/>
      <c r="N625" s="277"/>
      <c r="O625" s="277"/>
      <c r="P625" s="277"/>
      <c r="Q625" s="277"/>
    </row>
    <row r="626" spans="1:17" s="275" customFormat="1" ht="10.15" x14ac:dyDescent="0.2">
      <c r="A626" s="282"/>
      <c r="B626" s="282"/>
      <c r="C626" s="282"/>
      <c r="D626" s="284" t="str">
        <f>"Total item "&amp;A610</f>
        <v>Total item 5.8</v>
      </c>
      <c r="E626" s="276"/>
      <c r="F626" s="386"/>
      <c r="G626" s="386"/>
      <c r="H626" s="386"/>
      <c r="I626" s="386"/>
      <c r="J626" s="383">
        <f>SUM(J611:J625)</f>
        <v>162.85999999999999</v>
      </c>
      <c r="K626" s="200"/>
      <c r="L626" s="413"/>
      <c r="M626" s="203"/>
      <c r="N626" s="277"/>
      <c r="O626" s="277"/>
      <c r="P626" s="277"/>
      <c r="Q626" s="277"/>
    </row>
    <row r="627" spans="1:17" s="275" customFormat="1" ht="10.15" x14ac:dyDescent="0.2">
      <c r="A627" s="282"/>
      <c r="B627" s="282"/>
      <c r="C627" s="282"/>
      <c r="D627" s="284"/>
      <c r="E627" s="276"/>
      <c r="F627" s="386"/>
      <c r="G627" s="386"/>
      <c r="H627" s="386"/>
      <c r="I627" s="386"/>
      <c r="J627" s="386"/>
      <c r="K627" s="200"/>
      <c r="L627" s="413"/>
      <c r="M627" s="203"/>
      <c r="N627" s="277"/>
      <c r="O627" s="277"/>
      <c r="P627" s="277"/>
      <c r="Q627" s="277"/>
    </row>
    <row r="628" spans="1:17" s="258" customFormat="1" ht="33.75" x14ac:dyDescent="0.2">
      <c r="A628" s="280" t="s">
        <v>43</v>
      </c>
      <c r="B628" s="278" t="s">
        <v>166</v>
      </c>
      <c r="C628" s="278">
        <v>87242</v>
      </c>
      <c r="D628" s="261" t="s">
        <v>687</v>
      </c>
      <c r="E628" s="281" t="s">
        <v>11</v>
      </c>
      <c r="F628" s="383"/>
      <c r="G628" s="383"/>
      <c r="H628" s="383"/>
      <c r="I628" s="383"/>
      <c r="J628" s="383"/>
      <c r="K628" s="410">
        <f>J645</f>
        <v>88.97</v>
      </c>
      <c r="L628" s="411">
        <v>232.22</v>
      </c>
      <c r="M628" s="412">
        <f>ROUND(L628*(1+$T$7),2)</f>
        <v>281.31</v>
      </c>
      <c r="N628" s="283">
        <f>TRUNC(K628*M628,2)</f>
        <v>25028.15</v>
      </c>
      <c r="O628" s="283">
        <v>228</v>
      </c>
      <c r="P628" s="283">
        <f>ROUND(O628*(1+$S$7),2)</f>
        <v>290.11</v>
      </c>
      <c r="Q628" s="283">
        <f>TRUNC(K628*P628,2)</f>
        <v>25811.08</v>
      </c>
    </row>
    <row r="629" spans="1:17" s="275" customFormat="1" ht="10.15" x14ac:dyDescent="0.2">
      <c r="A629" s="282"/>
      <c r="B629" s="282"/>
      <c r="C629" s="282"/>
      <c r="D629" s="279" t="s">
        <v>496</v>
      </c>
      <c r="E629" s="276"/>
      <c r="F629" s="386">
        <v>2</v>
      </c>
      <c r="G629" s="386">
        <v>3.55</v>
      </c>
      <c r="H629" s="386"/>
      <c r="I629" s="386">
        <v>2.9</v>
      </c>
      <c r="J629" s="386">
        <f t="shared" ref="J629:J644" si="53">ROUND(PRODUCT(F629:I629),2)</f>
        <v>20.59</v>
      </c>
      <c r="K629" s="200"/>
      <c r="L629" s="413"/>
      <c r="M629" s="203"/>
      <c r="N629" s="277"/>
      <c r="O629" s="277"/>
      <c r="P629" s="277"/>
      <c r="Q629" s="277"/>
    </row>
    <row r="630" spans="1:17" s="275" customFormat="1" ht="10.15" x14ac:dyDescent="0.2">
      <c r="A630" s="282"/>
      <c r="B630" s="282"/>
      <c r="C630" s="282"/>
      <c r="D630" s="279"/>
      <c r="E630" s="276"/>
      <c r="F630" s="386"/>
      <c r="G630" s="386">
        <v>3</v>
      </c>
      <c r="H630" s="386"/>
      <c r="I630" s="386">
        <v>2.9</v>
      </c>
      <c r="J630" s="386">
        <f t="shared" si="53"/>
        <v>8.6999999999999993</v>
      </c>
      <c r="K630" s="200"/>
      <c r="L630" s="413"/>
      <c r="M630" s="203"/>
      <c r="N630" s="277"/>
      <c r="O630" s="277"/>
      <c r="P630" s="277"/>
      <c r="Q630" s="277"/>
    </row>
    <row r="631" spans="1:17" s="275" customFormat="1" x14ac:dyDescent="0.2">
      <c r="A631" s="282"/>
      <c r="B631" s="282"/>
      <c r="C631" s="282"/>
      <c r="D631" s="279" t="s">
        <v>499</v>
      </c>
      <c r="E631" s="276"/>
      <c r="F631" s="386">
        <v>-1</v>
      </c>
      <c r="G631" s="386">
        <v>2.4</v>
      </c>
      <c r="H631" s="386"/>
      <c r="I631" s="386">
        <v>1.1000000000000001</v>
      </c>
      <c r="J631" s="386">
        <f t="shared" si="53"/>
        <v>-2.64</v>
      </c>
      <c r="K631" s="200"/>
      <c r="L631" s="413"/>
      <c r="M631" s="203"/>
      <c r="N631" s="277"/>
      <c r="O631" s="277"/>
      <c r="P631" s="277"/>
      <c r="Q631" s="277"/>
    </row>
    <row r="632" spans="1:17" s="275" customFormat="1" ht="10.15" x14ac:dyDescent="0.2">
      <c r="A632" s="282"/>
      <c r="B632" s="282"/>
      <c r="C632" s="282"/>
      <c r="D632" s="279"/>
      <c r="E632" s="276"/>
      <c r="F632" s="386">
        <v>-1</v>
      </c>
      <c r="G632" s="386">
        <v>2</v>
      </c>
      <c r="H632" s="386"/>
      <c r="I632" s="386">
        <v>1.1000000000000001</v>
      </c>
      <c r="J632" s="386">
        <f t="shared" si="53"/>
        <v>-2.2000000000000002</v>
      </c>
      <c r="K632" s="200"/>
      <c r="L632" s="413"/>
      <c r="M632" s="203"/>
      <c r="N632" s="277"/>
      <c r="O632" s="277"/>
      <c r="P632" s="277"/>
      <c r="Q632" s="277"/>
    </row>
    <row r="633" spans="1:17" s="275" customFormat="1" ht="10.15" x14ac:dyDescent="0.2">
      <c r="A633" s="282"/>
      <c r="B633" s="282"/>
      <c r="C633" s="282"/>
      <c r="D633" s="279"/>
      <c r="E633" s="276"/>
      <c r="F633" s="386">
        <v>-1</v>
      </c>
      <c r="G633" s="386">
        <v>0.7</v>
      </c>
      <c r="H633" s="386"/>
      <c r="I633" s="386">
        <v>2.1</v>
      </c>
      <c r="J633" s="386">
        <f t="shared" si="53"/>
        <v>-1.47</v>
      </c>
      <c r="K633" s="200"/>
      <c r="L633" s="413"/>
      <c r="M633" s="203"/>
      <c r="N633" s="277"/>
      <c r="O633" s="277"/>
      <c r="P633" s="277"/>
      <c r="Q633" s="277"/>
    </row>
    <row r="634" spans="1:17" s="275" customFormat="1" ht="10.15" x14ac:dyDescent="0.2">
      <c r="A634" s="282"/>
      <c r="B634" s="282"/>
      <c r="C634" s="282"/>
      <c r="D634" s="279"/>
      <c r="E634" s="276"/>
      <c r="F634" s="386">
        <v>-1</v>
      </c>
      <c r="G634" s="386">
        <v>0.74</v>
      </c>
      <c r="H634" s="386"/>
      <c r="I634" s="386">
        <v>0.5</v>
      </c>
      <c r="J634" s="386">
        <f t="shared" si="53"/>
        <v>-0.37</v>
      </c>
      <c r="K634" s="200"/>
      <c r="L634" s="413"/>
      <c r="M634" s="203"/>
      <c r="N634" s="277"/>
      <c r="O634" s="277"/>
      <c r="P634" s="277"/>
      <c r="Q634" s="277"/>
    </row>
    <row r="635" spans="1:17" s="275" customFormat="1" ht="10.15" x14ac:dyDescent="0.2">
      <c r="A635" s="282"/>
      <c r="B635" s="282"/>
      <c r="C635" s="282"/>
      <c r="D635" s="279" t="s">
        <v>525</v>
      </c>
      <c r="E635" s="276"/>
      <c r="F635" s="386">
        <v>2</v>
      </c>
      <c r="G635" s="386">
        <v>1.2</v>
      </c>
      <c r="H635" s="386"/>
      <c r="I635" s="386">
        <v>4</v>
      </c>
      <c r="J635" s="386">
        <f t="shared" si="53"/>
        <v>9.6</v>
      </c>
      <c r="K635" s="200"/>
      <c r="L635" s="413"/>
      <c r="M635" s="203"/>
      <c r="N635" s="277"/>
      <c r="O635" s="277"/>
      <c r="P635" s="277"/>
      <c r="Q635" s="277"/>
    </row>
    <row r="636" spans="1:17" s="275" customFormat="1" ht="10.15" x14ac:dyDescent="0.2">
      <c r="A636" s="282"/>
      <c r="B636" s="282"/>
      <c r="C636" s="282"/>
      <c r="D636" s="279"/>
      <c r="E636" s="276"/>
      <c r="F636" s="386">
        <v>2</v>
      </c>
      <c r="G636" s="386">
        <v>0.25</v>
      </c>
      <c r="H636" s="386"/>
      <c r="I636" s="386">
        <v>4</v>
      </c>
      <c r="J636" s="386">
        <f t="shared" si="53"/>
        <v>2</v>
      </c>
      <c r="K636" s="200"/>
      <c r="L636" s="413"/>
      <c r="M636" s="203"/>
      <c r="N636" s="277"/>
      <c r="O636" s="277"/>
      <c r="P636" s="277"/>
      <c r="Q636" s="277"/>
    </row>
    <row r="637" spans="1:17" s="275" customFormat="1" x14ac:dyDescent="0.2">
      <c r="A637" s="282"/>
      <c r="B637" s="282"/>
      <c r="C637" s="282"/>
      <c r="D637" s="279" t="s">
        <v>497</v>
      </c>
      <c r="E637" s="276"/>
      <c r="F637" s="386">
        <v>6</v>
      </c>
      <c r="G637" s="386">
        <v>0.4</v>
      </c>
      <c r="H637" s="386"/>
      <c r="I637" s="386">
        <v>5.95</v>
      </c>
      <c r="J637" s="386">
        <f t="shared" si="53"/>
        <v>14.28</v>
      </c>
      <c r="K637" s="200"/>
      <c r="L637" s="413"/>
      <c r="M637" s="203"/>
      <c r="N637" s="277"/>
      <c r="O637" s="277"/>
      <c r="P637" s="277"/>
      <c r="Q637" s="277"/>
    </row>
    <row r="638" spans="1:17" s="275" customFormat="1" x14ac:dyDescent="0.2">
      <c r="A638" s="282"/>
      <c r="B638" s="282"/>
      <c r="C638" s="282"/>
      <c r="D638" s="279" t="s">
        <v>498</v>
      </c>
      <c r="E638" s="276"/>
      <c r="F638" s="386"/>
      <c r="G638" s="386">
        <v>36</v>
      </c>
      <c r="H638" s="386"/>
      <c r="I638" s="386">
        <v>0.4</v>
      </c>
      <c r="J638" s="386">
        <f t="shared" si="53"/>
        <v>14.4</v>
      </c>
      <c r="K638" s="200"/>
      <c r="L638" s="413"/>
      <c r="M638" s="203"/>
      <c r="N638" s="277"/>
      <c r="O638" s="277"/>
      <c r="P638" s="277"/>
      <c r="Q638" s="277"/>
    </row>
    <row r="639" spans="1:17" s="275" customFormat="1" ht="10.15" x14ac:dyDescent="0.2">
      <c r="A639" s="282"/>
      <c r="B639" s="282"/>
      <c r="C639" s="282"/>
      <c r="D639" s="279" t="s">
        <v>532</v>
      </c>
      <c r="E639" s="276"/>
      <c r="F639" s="386">
        <v>6</v>
      </c>
      <c r="G639" s="386">
        <v>0.2</v>
      </c>
      <c r="H639" s="386"/>
      <c r="I639" s="386">
        <v>5.95</v>
      </c>
      <c r="J639" s="386">
        <f t="shared" si="53"/>
        <v>7.14</v>
      </c>
      <c r="K639" s="200"/>
      <c r="L639" s="413"/>
      <c r="M639" s="203"/>
      <c r="N639" s="277"/>
      <c r="O639" s="277"/>
      <c r="P639" s="277"/>
      <c r="Q639" s="277"/>
    </row>
    <row r="640" spans="1:17" s="275" customFormat="1" ht="10.15" x14ac:dyDescent="0.2">
      <c r="A640" s="282"/>
      <c r="B640" s="282"/>
      <c r="C640" s="282"/>
      <c r="D640" s="279"/>
      <c r="E640" s="276"/>
      <c r="F640" s="386"/>
      <c r="G640" s="386">
        <v>35.799999999999997</v>
      </c>
      <c r="H640" s="386"/>
      <c r="I640" s="386">
        <v>0.2</v>
      </c>
      <c r="J640" s="386">
        <f t="shared" si="53"/>
        <v>7.16</v>
      </c>
      <c r="K640" s="200"/>
      <c r="L640" s="413"/>
      <c r="M640" s="203"/>
      <c r="N640" s="277"/>
      <c r="O640" s="277"/>
      <c r="P640" s="277"/>
      <c r="Q640" s="277"/>
    </row>
    <row r="641" spans="1:17" s="275" customFormat="1" ht="10.15" x14ac:dyDescent="0.2">
      <c r="A641" s="282"/>
      <c r="B641" s="282"/>
      <c r="C641" s="282"/>
      <c r="D641" s="279"/>
      <c r="E641" s="276"/>
      <c r="F641" s="386"/>
      <c r="G641" s="386">
        <v>0.7</v>
      </c>
      <c r="H641" s="386"/>
      <c r="I641" s="386">
        <v>6</v>
      </c>
      <c r="J641" s="386">
        <f t="shared" si="53"/>
        <v>4.2</v>
      </c>
      <c r="K641" s="200"/>
      <c r="L641" s="413"/>
      <c r="M641" s="203"/>
      <c r="N641" s="277"/>
      <c r="O641" s="277"/>
      <c r="P641" s="277"/>
      <c r="Q641" s="277"/>
    </row>
    <row r="642" spans="1:17" s="275" customFormat="1" ht="10.15" x14ac:dyDescent="0.2">
      <c r="A642" s="282"/>
      <c r="B642" s="282"/>
      <c r="C642" s="282"/>
      <c r="D642" s="279" t="s">
        <v>533</v>
      </c>
      <c r="E642" s="276"/>
      <c r="F642" s="386">
        <v>4</v>
      </c>
      <c r="G642" s="386">
        <v>0.94</v>
      </c>
      <c r="H642" s="386"/>
      <c r="I642" s="386">
        <v>1.5</v>
      </c>
      <c r="J642" s="386">
        <f t="shared" si="53"/>
        <v>5.64</v>
      </c>
      <c r="K642" s="200"/>
      <c r="L642" s="413"/>
      <c r="M642" s="203"/>
      <c r="N642" s="277"/>
      <c r="O642" s="277"/>
      <c r="P642" s="277"/>
      <c r="Q642" s="277"/>
    </row>
    <row r="643" spans="1:17" s="275" customFormat="1" ht="10.15" x14ac:dyDescent="0.2">
      <c r="A643" s="282"/>
      <c r="B643" s="282"/>
      <c r="C643" s="282"/>
      <c r="D643" s="279"/>
      <c r="E643" s="276"/>
      <c r="F643" s="386">
        <v>2</v>
      </c>
      <c r="G643" s="386">
        <v>0.1</v>
      </c>
      <c r="H643" s="386"/>
      <c r="I643" s="386">
        <v>2.9</v>
      </c>
      <c r="J643" s="386">
        <f t="shared" si="53"/>
        <v>0.57999999999999996</v>
      </c>
      <c r="K643" s="200"/>
      <c r="L643" s="413"/>
      <c r="M643" s="203"/>
      <c r="N643" s="277"/>
      <c r="O643" s="277"/>
      <c r="P643" s="277"/>
      <c r="Q643" s="277"/>
    </row>
    <row r="644" spans="1:17" s="275" customFormat="1" ht="10.15" x14ac:dyDescent="0.2">
      <c r="A644" s="282"/>
      <c r="B644" s="282"/>
      <c r="C644" s="282"/>
      <c r="D644" s="279"/>
      <c r="E644" s="276"/>
      <c r="F644" s="386">
        <v>2</v>
      </c>
      <c r="G644" s="386">
        <v>6.8</v>
      </c>
      <c r="H644" s="386"/>
      <c r="I644" s="386">
        <v>0.1</v>
      </c>
      <c r="J644" s="386">
        <f t="shared" si="53"/>
        <v>1.36</v>
      </c>
      <c r="K644" s="200"/>
      <c r="L644" s="413"/>
      <c r="M644" s="203"/>
      <c r="N644" s="277"/>
      <c r="O644" s="277"/>
      <c r="P644" s="277"/>
      <c r="Q644" s="277"/>
    </row>
    <row r="645" spans="1:17" s="275" customFormat="1" ht="10.15" x14ac:dyDescent="0.2">
      <c r="A645" s="282"/>
      <c r="B645" s="282"/>
      <c r="C645" s="282"/>
      <c r="D645" s="284" t="str">
        <f>"Total item "&amp;A628</f>
        <v>Total item 5.9</v>
      </c>
      <c r="E645" s="276"/>
      <c r="F645" s="386"/>
      <c r="G645" s="386"/>
      <c r="H645" s="386"/>
      <c r="I645" s="386"/>
      <c r="J645" s="383">
        <f>SUM(J629:J644)</f>
        <v>88.97</v>
      </c>
      <c r="K645" s="200"/>
      <c r="L645" s="413"/>
      <c r="M645" s="203"/>
      <c r="N645" s="277"/>
      <c r="O645" s="277"/>
      <c r="P645" s="277"/>
      <c r="Q645" s="277"/>
    </row>
    <row r="646" spans="1:17" s="275" customFormat="1" ht="10.15" x14ac:dyDescent="0.2">
      <c r="A646" s="282"/>
      <c r="B646" s="282"/>
      <c r="C646" s="282"/>
      <c r="D646" s="284"/>
      <c r="E646" s="276"/>
      <c r="F646" s="386"/>
      <c r="G646" s="386"/>
      <c r="H646" s="386"/>
      <c r="I646" s="386"/>
      <c r="J646" s="401"/>
      <c r="K646" s="200"/>
      <c r="L646" s="413"/>
      <c r="M646" s="203"/>
      <c r="N646" s="277"/>
      <c r="O646" s="277"/>
      <c r="P646" s="277"/>
      <c r="Q646" s="277"/>
    </row>
    <row r="647" spans="1:17" s="258" customFormat="1" ht="33.75" x14ac:dyDescent="0.2">
      <c r="A647" s="280" t="s">
        <v>170</v>
      </c>
      <c r="B647" s="278" t="s">
        <v>399</v>
      </c>
      <c r="C647" s="278" t="s">
        <v>895</v>
      </c>
      <c r="D647" s="261" t="s">
        <v>896</v>
      </c>
      <c r="E647" s="281" t="s">
        <v>11</v>
      </c>
      <c r="F647" s="383"/>
      <c r="G647" s="383"/>
      <c r="H647" s="383"/>
      <c r="I647" s="383"/>
      <c r="J647" s="383"/>
      <c r="K647" s="410">
        <f>J656</f>
        <v>219.43</v>
      </c>
      <c r="L647" s="411">
        <f>'COMP - SINAPI SEM DESON'!G152</f>
        <v>120.79820000000001</v>
      </c>
      <c r="M647" s="412">
        <f>ROUND(L647*(1+$T$7),2)</f>
        <v>146.33000000000001</v>
      </c>
      <c r="N647" s="283">
        <f>TRUNC(K647*M647,2)</f>
        <v>32109.19</v>
      </c>
      <c r="O647" s="283">
        <f>'COMPOSICOES - SINAPI COM DESON'!G156</f>
        <v>117.4431</v>
      </c>
      <c r="P647" s="283">
        <f>ROUND(O647*(1+$S$7),2)</f>
        <v>149.43</v>
      </c>
      <c r="Q647" s="283">
        <f>TRUNC(K647*P647,2)</f>
        <v>32789.42</v>
      </c>
    </row>
    <row r="648" spans="1:17" s="275" customFormat="1" ht="10.15" x14ac:dyDescent="0.2">
      <c r="A648" s="282"/>
      <c r="B648" s="282"/>
      <c r="C648" s="282"/>
      <c r="D648" s="279" t="s">
        <v>533</v>
      </c>
      <c r="E648" s="276"/>
      <c r="F648" s="386"/>
      <c r="G648" s="386">
        <v>16.48</v>
      </c>
      <c r="H648" s="386"/>
      <c r="I648" s="386">
        <v>4.8</v>
      </c>
      <c r="J648" s="386">
        <f t="shared" ref="J648:J655" si="54">ROUND(PRODUCT(F648:I648),2)</f>
        <v>79.099999999999994</v>
      </c>
      <c r="K648" s="200"/>
      <c r="L648" s="413"/>
      <c r="M648" s="203"/>
      <c r="N648" s="277"/>
      <c r="O648" s="277"/>
      <c r="P648" s="277"/>
      <c r="Q648" s="277"/>
    </row>
    <row r="649" spans="1:17" s="275" customFormat="1" ht="10.15" x14ac:dyDescent="0.2">
      <c r="A649" s="282"/>
      <c r="B649" s="282"/>
      <c r="C649" s="282"/>
      <c r="D649" s="279"/>
      <c r="E649" s="276"/>
      <c r="F649" s="386">
        <v>-1</v>
      </c>
      <c r="G649" s="386">
        <v>6.9</v>
      </c>
      <c r="H649" s="386"/>
      <c r="I649" s="386">
        <v>3.1</v>
      </c>
      <c r="J649" s="386">
        <f t="shared" si="54"/>
        <v>-21.39</v>
      </c>
      <c r="K649" s="200"/>
      <c r="L649" s="413"/>
      <c r="M649" s="203"/>
      <c r="N649" s="277"/>
      <c r="O649" s="277"/>
      <c r="P649" s="277"/>
      <c r="Q649" s="277"/>
    </row>
    <row r="650" spans="1:17" s="275" customFormat="1" ht="10.15" x14ac:dyDescent="0.2">
      <c r="A650" s="282"/>
      <c r="B650" s="282"/>
      <c r="C650" s="282"/>
      <c r="D650" s="279" t="s">
        <v>530</v>
      </c>
      <c r="E650" s="276"/>
      <c r="F650" s="386"/>
      <c r="G650" s="386">
        <v>15.55</v>
      </c>
      <c r="H650" s="386"/>
      <c r="I650" s="386">
        <v>1.2</v>
      </c>
      <c r="J650" s="386">
        <f t="shared" si="54"/>
        <v>18.66</v>
      </c>
      <c r="K650" s="200"/>
      <c r="L650" s="413"/>
      <c r="M650" s="203"/>
      <c r="N650" s="277"/>
      <c r="O650" s="277"/>
      <c r="P650" s="277"/>
      <c r="Q650" s="277"/>
    </row>
    <row r="651" spans="1:17" s="275" customFormat="1" ht="10.15" x14ac:dyDescent="0.2">
      <c r="A651" s="282"/>
      <c r="B651" s="282"/>
      <c r="C651" s="282"/>
      <c r="D651" s="279"/>
      <c r="E651" s="276"/>
      <c r="F651" s="386">
        <v>2</v>
      </c>
      <c r="G651" s="386">
        <v>0.15</v>
      </c>
      <c r="H651" s="386"/>
      <c r="I651" s="386">
        <v>3.55</v>
      </c>
      <c r="J651" s="386">
        <f t="shared" si="54"/>
        <v>1.07</v>
      </c>
      <c r="K651" s="200"/>
      <c r="L651" s="413"/>
      <c r="M651" s="203"/>
      <c r="N651" s="277"/>
      <c r="O651" s="277"/>
      <c r="P651" s="277"/>
      <c r="Q651" s="277"/>
    </row>
    <row r="652" spans="1:17" s="275" customFormat="1" ht="10.15" x14ac:dyDescent="0.2">
      <c r="A652" s="282"/>
      <c r="B652" s="282"/>
      <c r="C652" s="282"/>
      <c r="D652" s="279"/>
      <c r="E652" s="276"/>
      <c r="F652" s="386"/>
      <c r="G652" s="386">
        <v>29.21</v>
      </c>
      <c r="H652" s="386"/>
      <c r="I652" s="386">
        <v>1.1499999999999999</v>
      </c>
      <c r="J652" s="386">
        <f t="shared" si="54"/>
        <v>33.590000000000003</v>
      </c>
      <c r="K652" s="200"/>
      <c r="L652" s="413"/>
      <c r="M652" s="203"/>
      <c r="N652" s="277"/>
      <c r="O652" s="277"/>
      <c r="P652" s="277"/>
      <c r="Q652" s="277"/>
    </row>
    <row r="653" spans="1:17" s="275" customFormat="1" ht="10.15" x14ac:dyDescent="0.2">
      <c r="A653" s="282"/>
      <c r="B653" s="282"/>
      <c r="C653" s="282"/>
      <c r="D653" s="279" t="s">
        <v>532</v>
      </c>
      <c r="E653" s="276"/>
      <c r="F653" s="386">
        <v>2</v>
      </c>
      <c r="G653" s="386">
        <v>3.6</v>
      </c>
      <c r="H653" s="386"/>
      <c r="I653" s="386">
        <v>6.15</v>
      </c>
      <c r="J653" s="386">
        <f t="shared" si="54"/>
        <v>44.28</v>
      </c>
      <c r="K653" s="200"/>
      <c r="L653" s="413"/>
      <c r="M653" s="203"/>
      <c r="N653" s="277"/>
      <c r="O653" s="277"/>
      <c r="P653" s="277"/>
      <c r="Q653" s="277"/>
    </row>
    <row r="654" spans="1:17" s="275" customFormat="1" ht="10.15" x14ac:dyDescent="0.2">
      <c r="A654" s="282"/>
      <c r="B654" s="282"/>
      <c r="C654" s="282"/>
      <c r="D654" s="279"/>
      <c r="E654" s="276"/>
      <c r="F654" s="386"/>
      <c r="G654" s="386">
        <v>43</v>
      </c>
      <c r="H654" s="386"/>
      <c r="I654" s="386">
        <v>1.54</v>
      </c>
      <c r="J654" s="386">
        <f t="shared" si="54"/>
        <v>66.22</v>
      </c>
      <c r="K654" s="200"/>
      <c r="L654" s="413"/>
      <c r="M654" s="203"/>
      <c r="N654" s="277"/>
      <c r="O654" s="277"/>
      <c r="P654" s="277"/>
      <c r="Q654" s="277"/>
    </row>
    <row r="655" spans="1:17" s="275" customFormat="1" ht="10.15" x14ac:dyDescent="0.2">
      <c r="A655" s="282"/>
      <c r="B655" s="282"/>
      <c r="C655" s="282"/>
      <c r="D655" s="279"/>
      <c r="E655" s="276"/>
      <c r="F655" s="386">
        <v>-1</v>
      </c>
      <c r="G655" s="386">
        <v>1</v>
      </c>
      <c r="H655" s="386"/>
      <c r="I655" s="386">
        <v>2.1</v>
      </c>
      <c r="J655" s="386">
        <f t="shared" si="54"/>
        <v>-2.1</v>
      </c>
      <c r="K655" s="200"/>
      <c r="L655" s="413"/>
      <c r="M655" s="203"/>
      <c r="N655" s="277"/>
      <c r="O655" s="277"/>
      <c r="P655" s="277"/>
      <c r="Q655" s="277"/>
    </row>
    <row r="656" spans="1:17" s="275" customFormat="1" ht="10.15" x14ac:dyDescent="0.2">
      <c r="A656" s="282"/>
      <c r="B656" s="282"/>
      <c r="C656" s="282"/>
      <c r="D656" s="284" t="str">
        <f>"Total item "&amp;A647</f>
        <v>Total item 5.10</v>
      </c>
      <c r="E656" s="276"/>
      <c r="F656" s="386"/>
      <c r="G656" s="386"/>
      <c r="H656" s="386"/>
      <c r="I656" s="386"/>
      <c r="J656" s="383">
        <f>SUM(J648:J655)</f>
        <v>219.43</v>
      </c>
      <c r="K656" s="200"/>
      <c r="L656" s="413"/>
      <c r="M656" s="203"/>
      <c r="N656" s="277"/>
      <c r="O656" s="277"/>
      <c r="P656" s="277"/>
      <c r="Q656" s="277"/>
    </row>
    <row r="657" spans="1:17" s="275" customFormat="1" ht="10.15" x14ac:dyDescent="0.2">
      <c r="A657" s="282"/>
      <c r="B657" s="282"/>
      <c r="C657" s="282"/>
      <c r="D657" s="284"/>
      <c r="E657" s="276"/>
      <c r="F657" s="386"/>
      <c r="G657" s="386"/>
      <c r="H657" s="386"/>
      <c r="I657" s="386"/>
      <c r="J657" s="401"/>
      <c r="K657" s="200"/>
      <c r="L657" s="413"/>
      <c r="M657" s="203"/>
      <c r="N657" s="277"/>
      <c r="O657" s="277"/>
      <c r="P657" s="277"/>
      <c r="Q657" s="277"/>
    </row>
    <row r="658" spans="1:17" s="258" customFormat="1" ht="33.75" x14ac:dyDescent="0.2">
      <c r="A658" s="280" t="s">
        <v>171</v>
      </c>
      <c r="B658" s="278" t="s">
        <v>166</v>
      </c>
      <c r="C658" s="278" t="s">
        <v>826</v>
      </c>
      <c r="D658" s="261" t="s">
        <v>827</v>
      </c>
      <c r="E658" s="281" t="s">
        <v>11</v>
      </c>
      <c r="F658" s="383"/>
      <c r="G658" s="383"/>
      <c r="H658" s="383"/>
      <c r="I658" s="383"/>
      <c r="J658" s="383"/>
      <c r="K658" s="410">
        <f>J665</f>
        <v>14.08</v>
      </c>
      <c r="L658" s="411">
        <v>280.68</v>
      </c>
      <c r="M658" s="412">
        <f>ROUND(L658*(1+$T$7),2)</f>
        <v>340.02</v>
      </c>
      <c r="N658" s="283">
        <f>TRUNC(K658*M658,2)</f>
        <v>4787.4799999999996</v>
      </c>
      <c r="O658" s="283">
        <v>257.27999999999997</v>
      </c>
      <c r="P658" s="283">
        <f>ROUND(O658*(1+$S$7),2)</f>
        <v>327.36</v>
      </c>
      <c r="Q658" s="283">
        <f>TRUNC(K658*P658,2)</f>
        <v>4609.22</v>
      </c>
    </row>
    <row r="659" spans="1:17" s="275" customFormat="1" x14ac:dyDescent="0.2">
      <c r="A659" s="282"/>
      <c r="B659" s="282"/>
      <c r="C659" s="282"/>
      <c r="D659" s="279" t="s">
        <v>535</v>
      </c>
      <c r="E659" s="276"/>
      <c r="F659" s="386"/>
      <c r="G659" s="386">
        <v>3.35</v>
      </c>
      <c r="H659" s="386"/>
      <c r="I659" s="386">
        <v>1.8</v>
      </c>
      <c r="J659" s="386">
        <f t="shared" ref="J659:J664" si="55">ROUND(PRODUCT(F659:I659),2)</f>
        <v>6.03</v>
      </c>
      <c r="K659" s="200"/>
      <c r="L659" s="413"/>
      <c r="M659" s="203"/>
      <c r="N659" s="277"/>
      <c r="O659" s="277"/>
      <c r="P659" s="277"/>
      <c r="Q659" s="277"/>
    </row>
    <row r="660" spans="1:17" s="275" customFormat="1" ht="10.15" x14ac:dyDescent="0.2">
      <c r="A660" s="282"/>
      <c r="B660" s="282"/>
      <c r="C660" s="282"/>
      <c r="D660" s="279"/>
      <c r="E660" s="276"/>
      <c r="F660" s="386">
        <v>2</v>
      </c>
      <c r="G660" s="386">
        <v>1.33</v>
      </c>
      <c r="H660" s="386"/>
      <c r="I660" s="386">
        <v>1.8</v>
      </c>
      <c r="J660" s="386">
        <f t="shared" si="55"/>
        <v>4.79</v>
      </c>
      <c r="K660" s="200"/>
      <c r="L660" s="413"/>
      <c r="M660" s="203"/>
      <c r="N660" s="277"/>
      <c r="O660" s="277"/>
      <c r="P660" s="277"/>
      <c r="Q660" s="277"/>
    </row>
    <row r="661" spans="1:17" s="275" customFormat="1" ht="10.15" x14ac:dyDescent="0.2">
      <c r="A661" s="282"/>
      <c r="B661" s="282"/>
      <c r="C661" s="282"/>
      <c r="D661" s="279" t="s">
        <v>509</v>
      </c>
      <c r="E661" s="276"/>
      <c r="F661" s="386">
        <v>-3</v>
      </c>
      <c r="G661" s="386">
        <v>0.7</v>
      </c>
      <c r="H661" s="386"/>
      <c r="I661" s="386">
        <v>1.8</v>
      </c>
      <c r="J661" s="386">
        <f t="shared" si="55"/>
        <v>-3.78</v>
      </c>
      <c r="K661" s="200"/>
      <c r="L661" s="413"/>
      <c r="M661" s="203"/>
      <c r="N661" s="277"/>
      <c r="O661" s="277"/>
      <c r="P661" s="277"/>
      <c r="Q661" s="277"/>
    </row>
    <row r="662" spans="1:17" s="275" customFormat="1" x14ac:dyDescent="0.2">
      <c r="A662" s="282"/>
      <c r="B662" s="282"/>
      <c r="C662" s="282"/>
      <c r="D662" s="279" t="s">
        <v>536</v>
      </c>
      <c r="E662" s="276"/>
      <c r="F662" s="386"/>
      <c r="G662" s="386">
        <v>3.35</v>
      </c>
      <c r="H662" s="386"/>
      <c r="I662" s="386">
        <v>1.8</v>
      </c>
      <c r="J662" s="386">
        <f t="shared" si="55"/>
        <v>6.03</v>
      </c>
      <c r="K662" s="200"/>
      <c r="L662" s="413"/>
      <c r="M662" s="203"/>
      <c r="N662" s="277"/>
      <c r="O662" s="277"/>
      <c r="P662" s="277"/>
      <c r="Q662" s="277"/>
    </row>
    <row r="663" spans="1:17" s="275" customFormat="1" ht="10.15" x14ac:dyDescent="0.2">
      <c r="A663" s="282"/>
      <c r="B663" s="282"/>
      <c r="C663" s="282"/>
      <c r="D663" s="279"/>
      <c r="E663" s="276"/>
      <c r="F663" s="386">
        <v>2</v>
      </c>
      <c r="G663" s="386">
        <v>1.33</v>
      </c>
      <c r="H663" s="386"/>
      <c r="I663" s="386">
        <v>1.8</v>
      </c>
      <c r="J663" s="386">
        <f t="shared" si="55"/>
        <v>4.79</v>
      </c>
      <c r="K663" s="200"/>
      <c r="L663" s="413"/>
      <c r="M663" s="203"/>
      <c r="N663" s="277"/>
      <c r="O663" s="277"/>
      <c r="P663" s="277"/>
      <c r="Q663" s="277"/>
    </row>
    <row r="664" spans="1:17" s="275" customFormat="1" ht="10.15" x14ac:dyDescent="0.2">
      <c r="A664" s="282"/>
      <c r="B664" s="282"/>
      <c r="C664" s="282"/>
      <c r="D664" s="279" t="s">
        <v>509</v>
      </c>
      <c r="E664" s="276"/>
      <c r="F664" s="386">
        <v>-3</v>
      </c>
      <c r="G664" s="386">
        <v>0.7</v>
      </c>
      <c r="H664" s="386"/>
      <c r="I664" s="386">
        <v>1.8</v>
      </c>
      <c r="J664" s="386">
        <f t="shared" si="55"/>
        <v>-3.78</v>
      </c>
      <c r="K664" s="200"/>
      <c r="L664" s="413"/>
      <c r="M664" s="203"/>
      <c r="N664" s="277"/>
      <c r="O664" s="277"/>
      <c r="P664" s="277"/>
      <c r="Q664" s="277"/>
    </row>
    <row r="665" spans="1:17" s="275" customFormat="1" ht="10.15" x14ac:dyDescent="0.2">
      <c r="A665" s="282"/>
      <c r="B665" s="282"/>
      <c r="C665" s="282"/>
      <c r="D665" s="284" t="str">
        <f>"Total item "&amp;A658</f>
        <v>Total item 5.11</v>
      </c>
      <c r="E665" s="276"/>
      <c r="F665" s="386"/>
      <c r="G665" s="386"/>
      <c r="H665" s="386"/>
      <c r="I665" s="386"/>
      <c r="J665" s="383">
        <f>SUM(J659:J664)</f>
        <v>14.08</v>
      </c>
      <c r="K665" s="200"/>
      <c r="L665" s="413"/>
      <c r="M665" s="203"/>
      <c r="N665" s="277"/>
      <c r="O665" s="277"/>
      <c r="P665" s="277"/>
      <c r="Q665" s="277"/>
    </row>
    <row r="666" spans="1:17" s="275" customFormat="1" ht="10.15" x14ac:dyDescent="0.2">
      <c r="A666" s="282"/>
      <c r="B666" s="282"/>
      <c r="C666" s="282"/>
      <c r="D666" s="284"/>
      <c r="E666" s="276"/>
      <c r="F666" s="386"/>
      <c r="G666" s="386"/>
      <c r="H666" s="386"/>
      <c r="I666" s="386"/>
      <c r="J666" s="401"/>
      <c r="K666" s="200"/>
      <c r="L666" s="413"/>
      <c r="M666" s="203"/>
      <c r="N666" s="277"/>
      <c r="O666" s="277"/>
      <c r="P666" s="277"/>
      <c r="Q666" s="277"/>
    </row>
    <row r="667" spans="1:17" s="258" customFormat="1" ht="22.5" x14ac:dyDescent="0.2">
      <c r="A667" s="280" t="s">
        <v>534</v>
      </c>
      <c r="B667" s="278" t="s">
        <v>166</v>
      </c>
      <c r="C667" s="278">
        <v>96113</v>
      </c>
      <c r="D667" s="285" t="s">
        <v>828</v>
      </c>
      <c r="E667" s="281" t="s">
        <v>11</v>
      </c>
      <c r="F667" s="385"/>
      <c r="G667" s="385"/>
      <c r="H667" s="383"/>
      <c r="I667" s="383"/>
      <c r="J667" s="383"/>
      <c r="K667" s="410">
        <f>J719</f>
        <v>1326.01</v>
      </c>
      <c r="L667" s="411">
        <v>26.13</v>
      </c>
      <c r="M667" s="412">
        <f>ROUND(L667*(1+$T$7),2)</f>
        <v>31.65</v>
      </c>
      <c r="N667" s="283">
        <f>TRUNC(K667*M667,2)</f>
        <v>41968.21</v>
      </c>
      <c r="O667" s="283">
        <v>24.32</v>
      </c>
      <c r="P667" s="283">
        <f>ROUND(O667*(1+$S$7),2)</f>
        <v>30.94</v>
      </c>
      <c r="Q667" s="283">
        <f>TRUNC(K667*P667,2)</f>
        <v>41026.74</v>
      </c>
    </row>
    <row r="668" spans="1:17" s="275" customFormat="1" x14ac:dyDescent="0.2">
      <c r="A668" s="282"/>
      <c r="B668" s="282"/>
      <c r="C668" s="282"/>
      <c r="D668" s="279" t="s">
        <v>251</v>
      </c>
      <c r="E668" s="276"/>
      <c r="F668" s="386"/>
      <c r="G668" s="386">
        <v>3.34</v>
      </c>
      <c r="H668" s="386">
        <v>2.0699999999999998</v>
      </c>
      <c r="I668" s="386"/>
      <c r="J668" s="386">
        <f t="shared" ref="J668:J718" si="56">ROUND(PRODUCT(F668:I668),2)</f>
        <v>6.91</v>
      </c>
      <c r="K668" s="200"/>
      <c r="L668" s="73"/>
      <c r="M668" s="203"/>
      <c r="N668" s="277"/>
      <c r="O668" s="277"/>
      <c r="P668" s="277"/>
      <c r="Q668" s="277"/>
    </row>
    <row r="669" spans="1:17" s="275" customFormat="1" ht="10.15" x14ac:dyDescent="0.2">
      <c r="A669" s="282"/>
      <c r="B669" s="282"/>
      <c r="C669" s="282"/>
      <c r="D669" s="279"/>
      <c r="E669" s="276"/>
      <c r="F669" s="386"/>
      <c r="G669" s="386">
        <v>2.73</v>
      </c>
      <c r="H669" s="386">
        <v>3.55</v>
      </c>
      <c r="I669" s="386"/>
      <c r="J669" s="386">
        <f t="shared" si="56"/>
        <v>9.69</v>
      </c>
      <c r="K669" s="200"/>
      <c r="L669" s="73"/>
      <c r="M669" s="203"/>
      <c r="N669" s="277"/>
      <c r="O669" s="277"/>
      <c r="P669" s="277"/>
      <c r="Q669" s="277"/>
    </row>
    <row r="670" spans="1:17" s="275" customFormat="1" ht="10.15" x14ac:dyDescent="0.2">
      <c r="A670" s="282"/>
      <c r="B670" s="282"/>
      <c r="C670" s="282"/>
      <c r="D670" s="279"/>
      <c r="E670" s="276"/>
      <c r="F670" s="386"/>
      <c r="G670" s="386">
        <v>3.19</v>
      </c>
      <c r="H670" s="386">
        <v>1.4</v>
      </c>
      <c r="I670" s="386"/>
      <c r="J670" s="386">
        <f t="shared" si="56"/>
        <v>4.47</v>
      </c>
      <c r="K670" s="200"/>
      <c r="L670" s="73"/>
      <c r="M670" s="203"/>
      <c r="N670" s="277"/>
      <c r="O670" s="277"/>
      <c r="P670" s="277"/>
      <c r="Q670" s="277"/>
    </row>
    <row r="671" spans="1:17" s="275" customFormat="1" x14ac:dyDescent="0.2">
      <c r="A671" s="282"/>
      <c r="B671" s="282"/>
      <c r="C671" s="282"/>
      <c r="D671" s="279" t="s">
        <v>253</v>
      </c>
      <c r="E671" s="276"/>
      <c r="F671" s="386"/>
      <c r="G671" s="386">
        <v>2.7</v>
      </c>
      <c r="H671" s="386">
        <v>1.43</v>
      </c>
      <c r="I671" s="386"/>
      <c r="J671" s="386">
        <f t="shared" si="56"/>
        <v>3.86</v>
      </c>
      <c r="K671" s="200"/>
      <c r="L671" s="73"/>
      <c r="M671" s="203"/>
      <c r="N671" s="277"/>
      <c r="O671" s="277"/>
      <c r="P671" s="277"/>
      <c r="Q671" s="277"/>
    </row>
    <row r="672" spans="1:17" s="275" customFormat="1" ht="10.15" x14ac:dyDescent="0.2">
      <c r="A672" s="282"/>
      <c r="B672" s="282"/>
      <c r="C672" s="282"/>
      <c r="D672" s="279"/>
      <c r="E672" s="276"/>
      <c r="F672" s="386"/>
      <c r="G672" s="386">
        <v>2.7</v>
      </c>
      <c r="H672" s="386">
        <v>1.46</v>
      </c>
      <c r="I672" s="386"/>
      <c r="J672" s="386">
        <f t="shared" si="56"/>
        <v>3.94</v>
      </c>
      <c r="K672" s="200"/>
      <c r="L672" s="73"/>
      <c r="M672" s="203"/>
      <c r="N672" s="277"/>
      <c r="O672" s="277"/>
      <c r="P672" s="277"/>
      <c r="Q672" s="277"/>
    </row>
    <row r="673" spans="1:17" s="275" customFormat="1" ht="10.15" x14ac:dyDescent="0.2">
      <c r="A673" s="282"/>
      <c r="B673" s="282"/>
      <c r="C673" s="282"/>
      <c r="D673" s="279" t="s">
        <v>254</v>
      </c>
      <c r="E673" s="276"/>
      <c r="F673" s="386"/>
      <c r="G673" s="386">
        <v>2.7</v>
      </c>
      <c r="H673" s="386">
        <v>1.86</v>
      </c>
      <c r="I673" s="386"/>
      <c r="J673" s="386">
        <f t="shared" si="56"/>
        <v>5.0199999999999996</v>
      </c>
      <c r="K673" s="200"/>
      <c r="L673" s="73"/>
      <c r="M673" s="203"/>
      <c r="N673" s="277"/>
      <c r="O673" s="277"/>
      <c r="P673" s="277"/>
      <c r="Q673" s="277"/>
    </row>
    <row r="674" spans="1:17" s="275" customFormat="1" x14ac:dyDescent="0.2">
      <c r="A674" s="282"/>
      <c r="B674" s="282"/>
      <c r="C674" s="282"/>
      <c r="D674" s="279" t="s">
        <v>255</v>
      </c>
      <c r="E674" s="276"/>
      <c r="F674" s="386"/>
      <c r="G674" s="386">
        <v>4.3499999999999996</v>
      </c>
      <c r="H674" s="386">
        <v>2.21</v>
      </c>
      <c r="I674" s="386"/>
      <c r="J674" s="386">
        <f t="shared" si="56"/>
        <v>9.61</v>
      </c>
      <c r="K674" s="200"/>
      <c r="L674" s="73"/>
      <c r="M674" s="203"/>
      <c r="N674" s="277"/>
      <c r="O674" s="277"/>
      <c r="P674" s="277"/>
      <c r="Q674" s="277"/>
    </row>
    <row r="675" spans="1:17" s="275" customFormat="1" x14ac:dyDescent="0.2">
      <c r="A675" s="282"/>
      <c r="B675" s="282"/>
      <c r="C675" s="282"/>
      <c r="D675" s="279" t="s">
        <v>256</v>
      </c>
      <c r="E675" s="276"/>
      <c r="F675" s="386"/>
      <c r="G675" s="386">
        <v>4.3499999999999996</v>
      </c>
      <c r="H675" s="386">
        <v>2.39</v>
      </c>
      <c r="I675" s="386"/>
      <c r="J675" s="386">
        <f t="shared" si="56"/>
        <v>10.4</v>
      </c>
      <c r="K675" s="200"/>
      <c r="L675" s="73"/>
      <c r="M675" s="203"/>
      <c r="N675" s="277"/>
      <c r="O675" s="277"/>
      <c r="P675" s="277"/>
      <c r="Q675" s="277"/>
    </row>
    <row r="676" spans="1:17" s="275" customFormat="1" ht="10.15" x14ac:dyDescent="0.2">
      <c r="A676" s="282"/>
      <c r="B676" s="282"/>
      <c r="C676" s="282"/>
      <c r="D676" s="284" t="s">
        <v>287</v>
      </c>
      <c r="E676" s="276"/>
      <c r="F676" s="386"/>
      <c r="G676" s="386"/>
      <c r="H676" s="386"/>
      <c r="I676" s="386"/>
      <c r="J676" s="386"/>
      <c r="K676" s="200"/>
      <c r="L676" s="73"/>
      <c r="M676" s="203"/>
      <c r="N676" s="277"/>
      <c r="O676" s="277"/>
      <c r="P676" s="277"/>
      <c r="Q676" s="277"/>
    </row>
    <row r="677" spans="1:17" s="275" customFormat="1" ht="10.15" x14ac:dyDescent="0.2">
      <c r="A677" s="282"/>
      <c r="B677" s="282"/>
      <c r="C677" s="282"/>
      <c r="D677" s="279" t="s">
        <v>257</v>
      </c>
      <c r="E677" s="276"/>
      <c r="F677" s="386"/>
      <c r="G677" s="386">
        <v>3.9</v>
      </c>
      <c r="H677" s="386">
        <v>5.77</v>
      </c>
      <c r="I677" s="386"/>
      <c r="J677" s="386">
        <f t="shared" si="56"/>
        <v>22.5</v>
      </c>
      <c r="K677" s="200"/>
      <c r="L677" s="73"/>
      <c r="M677" s="203"/>
      <c r="N677" s="277"/>
      <c r="O677" s="277"/>
      <c r="P677" s="277"/>
      <c r="Q677" s="277"/>
    </row>
    <row r="678" spans="1:17" s="275" customFormat="1" ht="10.15" x14ac:dyDescent="0.2">
      <c r="A678" s="282"/>
      <c r="B678" s="282"/>
      <c r="C678" s="282"/>
      <c r="D678" s="279"/>
      <c r="E678" s="276"/>
      <c r="F678" s="386"/>
      <c r="G678" s="386">
        <v>1.6</v>
      </c>
      <c r="H678" s="386">
        <v>1.45</v>
      </c>
      <c r="I678" s="386"/>
      <c r="J678" s="386">
        <f t="shared" si="56"/>
        <v>2.3199999999999998</v>
      </c>
      <c r="K678" s="200"/>
      <c r="L678" s="73"/>
      <c r="M678" s="203"/>
      <c r="N678" s="277"/>
      <c r="O678" s="277"/>
      <c r="P678" s="277"/>
      <c r="Q678" s="277"/>
    </row>
    <row r="679" spans="1:17" s="275" customFormat="1" x14ac:dyDescent="0.2">
      <c r="A679" s="282"/>
      <c r="B679" s="282"/>
      <c r="C679" s="282"/>
      <c r="D679" s="279" t="s">
        <v>258</v>
      </c>
      <c r="E679" s="276"/>
      <c r="F679" s="386"/>
      <c r="G679" s="386">
        <v>3.2</v>
      </c>
      <c r="H679" s="386">
        <v>3.22</v>
      </c>
      <c r="I679" s="386"/>
      <c r="J679" s="386">
        <f t="shared" si="56"/>
        <v>10.3</v>
      </c>
      <c r="K679" s="200"/>
      <c r="L679" s="73"/>
      <c r="M679" s="203"/>
      <c r="N679" s="277"/>
      <c r="O679" s="277"/>
      <c r="P679" s="277"/>
      <c r="Q679" s="277"/>
    </row>
    <row r="680" spans="1:17" s="275" customFormat="1" x14ac:dyDescent="0.2">
      <c r="A680" s="282"/>
      <c r="B680" s="282"/>
      <c r="C680" s="282"/>
      <c r="D680" s="279" t="s">
        <v>259</v>
      </c>
      <c r="E680" s="276"/>
      <c r="F680" s="386"/>
      <c r="G680" s="386">
        <v>3.2</v>
      </c>
      <c r="H680" s="386">
        <v>3.85</v>
      </c>
      <c r="I680" s="386"/>
      <c r="J680" s="386">
        <f t="shared" si="56"/>
        <v>12.32</v>
      </c>
      <c r="K680" s="200"/>
      <c r="L680" s="73"/>
      <c r="M680" s="203"/>
      <c r="N680" s="277"/>
      <c r="O680" s="277"/>
      <c r="P680" s="277"/>
      <c r="Q680" s="277"/>
    </row>
    <row r="681" spans="1:17" s="275" customFormat="1" ht="10.15" x14ac:dyDescent="0.2">
      <c r="A681" s="282"/>
      <c r="B681" s="282"/>
      <c r="C681" s="282"/>
      <c r="D681" s="279" t="s">
        <v>260</v>
      </c>
      <c r="E681" s="276"/>
      <c r="F681" s="386"/>
      <c r="G681" s="386">
        <v>2.15</v>
      </c>
      <c r="H681" s="386">
        <v>1.3</v>
      </c>
      <c r="I681" s="386"/>
      <c r="J681" s="386">
        <f t="shared" si="56"/>
        <v>2.8</v>
      </c>
      <c r="K681" s="200"/>
      <c r="L681" s="73"/>
      <c r="M681" s="203"/>
      <c r="N681" s="277"/>
      <c r="O681" s="277"/>
      <c r="P681" s="277"/>
      <c r="Q681" s="277"/>
    </row>
    <row r="682" spans="1:17" s="275" customFormat="1" ht="10.15" x14ac:dyDescent="0.2">
      <c r="A682" s="282"/>
      <c r="B682" s="282"/>
      <c r="C682" s="282"/>
      <c r="D682" s="279" t="s">
        <v>262</v>
      </c>
      <c r="E682" s="276"/>
      <c r="F682" s="386"/>
      <c r="G682" s="386">
        <v>6.81</v>
      </c>
      <c r="H682" s="386">
        <v>4.5</v>
      </c>
      <c r="I682" s="386"/>
      <c r="J682" s="386">
        <f t="shared" si="56"/>
        <v>30.65</v>
      </c>
      <c r="K682" s="200"/>
      <c r="L682" s="73"/>
      <c r="M682" s="203"/>
      <c r="N682" s="277"/>
      <c r="O682" s="277"/>
      <c r="P682" s="277"/>
      <c r="Q682" s="277"/>
    </row>
    <row r="683" spans="1:17" s="275" customFormat="1" ht="10.15" x14ac:dyDescent="0.2">
      <c r="A683" s="282"/>
      <c r="B683" s="282"/>
      <c r="C683" s="282"/>
      <c r="D683" s="279" t="s">
        <v>264</v>
      </c>
      <c r="E683" s="276"/>
      <c r="F683" s="386"/>
      <c r="G683" s="386">
        <v>3.19</v>
      </c>
      <c r="H683" s="386">
        <v>1.5</v>
      </c>
      <c r="I683" s="386"/>
      <c r="J683" s="386">
        <f t="shared" si="56"/>
        <v>4.79</v>
      </c>
      <c r="K683" s="200"/>
      <c r="L683" s="73"/>
      <c r="M683" s="203"/>
      <c r="N683" s="277"/>
      <c r="O683" s="277"/>
      <c r="P683" s="277"/>
      <c r="Q683" s="277"/>
    </row>
    <row r="684" spans="1:17" s="275" customFormat="1" ht="10.15" x14ac:dyDescent="0.2">
      <c r="A684" s="282"/>
      <c r="B684" s="282"/>
      <c r="C684" s="282"/>
      <c r="D684" s="279"/>
      <c r="E684" s="276"/>
      <c r="F684" s="386"/>
      <c r="G684" s="386">
        <v>3.19</v>
      </c>
      <c r="H684" s="386">
        <v>3.64</v>
      </c>
      <c r="I684" s="386"/>
      <c r="J684" s="386">
        <f t="shared" si="56"/>
        <v>11.61</v>
      </c>
      <c r="K684" s="200"/>
      <c r="L684" s="73"/>
      <c r="M684" s="203"/>
      <c r="N684" s="277"/>
      <c r="O684" s="277"/>
      <c r="P684" s="277"/>
      <c r="Q684" s="277"/>
    </row>
    <row r="685" spans="1:17" s="275" customFormat="1" ht="10.15" x14ac:dyDescent="0.2">
      <c r="A685" s="282"/>
      <c r="B685" s="282"/>
      <c r="C685" s="282"/>
      <c r="D685" s="279"/>
      <c r="E685" s="276"/>
      <c r="F685" s="386"/>
      <c r="G685" s="386">
        <v>4.54</v>
      </c>
      <c r="H685" s="386">
        <v>3.5</v>
      </c>
      <c r="I685" s="386"/>
      <c r="J685" s="386">
        <f t="shared" si="56"/>
        <v>15.89</v>
      </c>
      <c r="K685" s="200"/>
      <c r="L685" s="73"/>
      <c r="M685" s="203"/>
      <c r="N685" s="277"/>
      <c r="O685" s="277"/>
      <c r="P685" s="277"/>
      <c r="Q685" s="277"/>
    </row>
    <row r="686" spans="1:17" s="275" customFormat="1" ht="10.15" x14ac:dyDescent="0.2">
      <c r="A686" s="282"/>
      <c r="B686" s="282"/>
      <c r="C686" s="282"/>
      <c r="D686" s="279" t="s">
        <v>265</v>
      </c>
      <c r="E686" s="276"/>
      <c r="F686" s="386"/>
      <c r="G686" s="386">
        <v>2.13</v>
      </c>
      <c r="H686" s="386">
        <v>3.64</v>
      </c>
      <c r="I686" s="386"/>
      <c r="J686" s="386">
        <f t="shared" si="56"/>
        <v>7.75</v>
      </c>
      <c r="K686" s="200"/>
      <c r="L686" s="73"/>
      <c r="M686" s="203"/>
      <c r="N686" s="277"/>
      <c r="O686" s="277"/>
      <c r="P686" s="277"/>
      <c r="Q686" s="277"/>
    </row>
    <row r="687" spans="1:17" s="275" customFormat="1" ht="10.15" x14ac:dyDescent="0.2">
      <c r="A687" s="282"/>
      <c r="B687" s="282"/>
      <c r="C687" s="282"/>
      <c r="D687" s="279"/>
      <c r="E687" s="276"/>
      <c r="F687" s="386"/>
      <c r="G687" s="386">
        <v>2.33</v>
      </c>
      <c r="H687" s="386">
        <v>3.34</v>
      </c>
      <c r="I687" s="386"/>
      <c r="J687" s="386">
        <f t="shared" si="56"/>
        <v>7.78</v>
      </c>
      <c r="K687" s="200"/>
      <c r="L687" s="73"/>
      <c r="M687" s="203"/>
      <c r="N687" s="277"/>
      <c r="O687" s="277"/>
      <c r="P687" s="277"/>
      <c r="Q687" s="277"/>
    </row>
    <row r="688" spans="1:17" s="275" customFormat="1" ht="10.15" x14ac:dyDescent="0.2">
      <c r="A688" s="282"/>
      <c r="B688" s="282"/>
      <c r="C688" s="282"/>
      <c r="D688" s="279"/>
      <c r="E688" s="276"/>
      <c r="F688" s="386"/>
      <c r="G688" s="386">
        <v>1.1299999999999999</v>
      </c>
      <c r="H688" s="386">
        <v>2.1800000000000002</v>
      </c>
      <c r="I688" s="386"/>
      <c r="J688" s="386">
        <f t="shared" si="56"/>
        <v>2.46</v>
      </c>
      <c r="K688" s="200"/>
      <c r="L688" s="73"/>
      <c r="M688" s="203"/>
      <c r="N688" s="277"/>
      <c r="O688" s="277"/>
      <c r="P688" s="277"/>
      <c r="Q688" s="277"/>
    </row>
    <row r="689" spans="1:17" s="275" customFormat="1" ht="10.15" x14ac:dyDescent="0.2">
      <c r="A689" s="282"/>
      <c r="B689" s="282"/>
      <c r="C689" s="282"/>
      <c r="D689" s="279" t="s">
        <v>537</v>
      </c>
      <c r="E689" s="276"/>
      <c r="F689" s="386">
        <v>2</v>
      </c>
      <c r="G689" s="386">
        <v>3.4</v>
      </c>
      <c r="H689" s="386">
        <v>4</v>
      </c>
      <c r="I689" s="386"/>
      <c r="J689" s="386">
        <f t="shared" si="56"/>
        <v>27.2</v>
      </c>
      <c r="K689" s="200"/>
      <c r="L689" s="73"/>
      <c r="M689" s="203"/>
      <c r="N689" s="277"/>
      <c r="O689" s="277"/>
      <c r="P689" s="277"/>
      <c r="Q689" s="277"/>
    </row>
    <row r="690" spans="1:17" s="275" customFormat="1" ht="10.15" x14ac:dyDescent="0.2">
      <c r="A690" s="282"/>
      <c r="B690" s="282"/>
      <c r="C690" s="282"/>
      <c r="D690" s="279" t="s">
        <v>538</v>
      </c>
      <c r="E690" s="276"/>
      <c r="F690" s="386">
        <v>2</v>
      </c>
      <c r="G690" s="386">
        <v>3.4</v>
      </c>
      <c r="H690" s="386">
        <v>4</v>
      </c>
      <c r="I690" s="386"/>
      <c r="J690" s="386">
        <f t="shared" si="56"/>
        <v>27.2</v>
      </c>
      <c r="K690" s="200"/>
      <c r="L690" s="73"/>
      <c r="M690" s="203"/>
      <c r="N690" s="277"/>
      <c r="O690" s="277"/>
      <c r="P690" s="277"/>
      <c r="Q690" s="277"/>
    </row>
    <row r="691" spans="1:17" s="275" customFormat="1" ht="10.15" x14ac:dyDescent="0.2">
      <c r="A691" s="282"/>
      <c r="B691" s="282"/>
      <c r="C691" s="282"/>
      <c r="D691" s="279" t="s">
        <v>539</v>
      </c>
      <c r="E691" s="276"/>
      <c r="F691" s="386">
        <v>2</v>
      </c>
      <c r="G691" s="386">
        <v>3.4</v>
      </c>
      <c r="H691" s="386">
        <v>4</v>
      </c>
      <c r="I691" s="386"/>
      <c r="J691" s="386">
        <f t="shared" si="56"/>
        <v>27.2</v>
      </c>
      <c r="K691" s="200"/>
      <c r="L691" s="73"/>
      <c r="M691" s="203"/>
      <c r="N691" s="277"/>
      <c r="O691" s="277"/>
      <c r="P691" s="277"/>
      <c r="Q691" s="277"/>
    </row>
    <row r="692" spans="1:17" s="275" customFormat="1" ht="10.15" x14ac:dyDescent="0.2">
      <c r="A692" s="282"/>
      <c r="B692" s="282"/>
      <c r="C692" s="282"/>
      <c r="D692" s="279" t="s">
        <v>241</v>
      </c>
      <c r="E692" s="276"/>
      <c r="F692" s="386">
        <v>2</v>
      </c>
      <c r="G692" s="386">
        <v>6.7</v>
      </c>
      <c r="H692" s="386">
        <v>3.38</v>
      </c>
      <c r="I692" s="386"/>
      <c r="J692" s="386">
        <f t="shared" si="56"/>
        <v>45.29</v>
      </c>
      <c r="K692" s="200"/>
      <c r="L692" s="73"/>
      <c r="M692" s="203"/>
      <c r="N692" s="277"/>
      <c r="O692" s="277"/>
      <c r="P692" s="277"/>
      <c r="Q692" s="277"/>
    </row>
    <row r="693" spans="1:17" s="275" customFormat="1" ht="10.15" x14ac:dyDescent="0.2">
      <c r="A693" s="282"/>
      <c r="B693" s="282"/>
      <c r="C693" s="282"/>
      <c r="D693" s="279" t="s">
        <v>540</v>
      </c>
      <c r="E693" s="276"/>
      <c r="F693" s="386">
        <v>2</v>
      </c>
      <c r="G693" s="386">
        <v>3.4</v>
      </c>
      <c r="H693" s="386">
        <v>4</v>
      </c>
      <c r="I693" s="386"/>
      <c r="J693" s="386">
        <f t="shared" si="56"/>
        <v>27.2</v>
      </c>
      <c r="K693" s="200"/>
      <c r="L693" s="73"/>
      <c r="M693" s="203"/>
      <c r="N693" s="277"/>
      <c r="O693" s="277"/>
      <c r="P693" s="277"/>
      <c r="Q693" s="277"/>
    </row>
    <row r="694" spans="1:17" s="275" customFormat="1" ht="10.15" x14ac:dyDescent="0.2">
      <c r="A694" s="282"/>
      <c r="B694" s="282"/>
      <c r="C694" s="282"/>
      <c r="D694" s="279" t="s">
        <v>541</v>
      </c>
      <c r="E694" s="276"/>
      <c r="F694" s="386">
        <v>2</v>
      </c>
      <c r="G694" s="386">
        <v>3.4</v>
      </c>
      <c r="H694" s="386">
        <v>4</v>
      </c>
      <c r="I694" s="386"/>
      <c r="J694" s="386">
        <f t="shared" si="56"/>
        <v>27.2</v>
      </c>
      <c r="K694" s="200"/>
      <c r="L694" s="73"/>
      <c r="M694" s="203"/>
      <c r="N694" s="277"/>
      <c r="O694" s="277"/>
      <c r="P694" s="277"/>
      <c r="Q694" s="277"/>
    </row>
    <row r="695" spans="1:17" s="275" customFormat="1" ht="10.15" x14ac:dyDescent="0.2">
      <c r="A695" s="282"/>
      <c r="B695" s="282"/>
      <c r="C695" s="282"/>
      <c r="D695" s="279" t="s">
        <v>542</v>
      </c>
      <c r="E695" s="276"/>
      <c r="F695" s="386">
        <v>2</v>
      </c>
      <c r="G695" s="386">
        <v>3.4</v>
      </c>
      <c r="H695" s="386">
        <v>4</v>
      </c>
      <c r="I695" s="386"/>
      <c r="J695" s="386">
        <f t="shared" si="56"/>
        <v>27.2</v>
      </c>
      <c r="K695" s="200"/>
      <c r="L695" s="73"/>
      <c r="M695" s="203"/>
      <c r="N695" s="277"/>
      <c r="O695" s="277"/>
      <c r="P695" s="277"/>
      <c r="Q695" s="277"/>
    </row>
    <row r="696" spans="1:17" s="275" customFormat="1" ht="10.15" x14ac:dyDescent="0.2">
      <c r="A696" s="282"/>
      <c r="B696" s="282"/>
      <c r="C696" s="282"/>
      <c r="D696" s="279" t="s">
        <v>242</v>
      </c>
      <c r="E696" s="276"/>
      <c r="F696" s="386">
        <v>2</v>
      </c>
      <c r="G696" s="386">
        <v>3.4</v>
      </c>
      <c r="H696" s="386">
        <v>4</v>
      </c>
      <c r="I696" s="386"/>
      <c r="J696" s="386">
        <f t="shared" si="56"/>
        <v>27.2</v>
      </c>
      <c r="K696" s="200"/>
      <c r="L696" s="73"/>
      <c r="M696" s="203"/>
      <c r="N696" s="277"/>
      <c r="O696" s="277"/>
      <c r="P696" s="277"/>
      <c r="Q696" s="277"/>
    </row>
    <row r="697" spans="1:17" s="275" customFormat="1" ht="10.15" x14ac:dyDescent="0.2">
      <c r="A697" s="282"/>
      <c r="B697" s="282"/>
      <c r="C697" s="282"/>
      <c r="D697" s="279" t="s">
        <v>543</v>
      </c>
      <c r="E697" s="276"/>
      <c r="F697" s="386">
        <v>2</v>
      </c>
      <c r="G697" s="386">
        <v>3.4</v>
      </c>
      <c r="H697" s="386">
        <v>4</v>
      </c>
      <c r="I697" s="386"/>
      <c r="J697" s="386">
        <f t="shared" si="56"/>
        <v>27.2</v>
      </c>
      <c r="K697" s="200"/>
      <c r="L697" s="73"/>
      <c r="M697" s="203"/>
      <c r="N697" s="277"/>
      <c r="O697" s="277"/>
      <c r="P697" s="277"/>
      <c r="Q697" s="277"/>
    </row>
    <row r="698" spans="1:17" s="275" customFormat="1" ht="10.15" x14ac:dyDescent="0.2">
      <c r="A698" s="282"/>
      <c r="B698" s="282"/>
      <c r="C698" s="282"/>
      <c r="D698" s="279" t="s">
        <v>266</v>
      </c>
      <c r="E698" s="276"/>
      <c r="F698" s="386"/>
      <c r="G698" s="386">
        <v>6.99</v>
      </c>
      <c r="H698" s="386">
        <v>4</v>
      </c>
      <c r="I698" s="386"/>
      <c r="J698" s="386">
        <f t="shared" si="56"/>
        <v>27.96</v>
      </c>
      <c r="K698" s="200"/>
      <c r="L698" s="73"/>
      <c r="M698" s="203"/>
      <c r="N698" s="277"/>
      <c r="O698" s="277"/>
      <c r="P698" s="277"/>
      <c r="Q698" s="277"/>
    </row>
    <row r="699" spans="1:17" s="275" customFormat="1" ht="10.15" x14ac:dyDescent="0.2">
      <c r="A699" s="282"/>
      <c r="B699" s="282"/>
      <c r="C699" s="282"/>
      <c r="D699" s="279" t="s">
        <v>267</v>
      </c>
      <c r="E699" s="276"/>
      <c r="F699" s="386"/>
      <c r="G699" s="386">
        <v>6.97</v>
      </c>
      <c r="H699" s="386">
        <v>4</v>
      </c>
      <c r="I699" s="386"/>
      <c r="J699" s="386">
        <f t="shared" si="56"/>
        <v>27.88</v>
      </c>
      <c r="K699" s="200"/>
      <c r="L699" s="73"/>
      <c r="M699" s="203"/>
      <c r="N699" s="277"/>
      <c r="O699" s="277"/>
      <c r="P699" s="277"/>
      <c r="Q699" s="277"/>
    </row>
    <row r="700" spans="1:17" s="275" customFormat="1" ht="10.15" x14ac:dyDescent="0.2">
      <c r="A700" s="282"/>
      <c r="B700" s="282"/>
      <c r="C700" s="282"/>
      <c r="D700" s="279" t="s">
        <v>268</v>
      </c>
      <c r="E700" s="276"/>
      <c r="F700" s="386"/>
      <c r="G700" s="386">
        <v>6.97</v>
      </c>
      <c r="H700" s="386">
        <v>4</v>
      </c>
      <c r="I700" s="386"/>
      <c r="J700" s="386">
        <f t="shared" si="56"/>
        <v>27.88</v>
      </c>
      <c r="K700" s="200"/>
      <c r="L700" s="73"/>
      <c r="M700" s="203"/>
      <c r="N700" s="277"/>
      <c r="O700" s="277"/>
      <c r="P700" s="277"/>
      <c r="Q700" s="277"/>
    </row>
    <row r="701" spans="1:17" s="275" customFormat="1" ht="10.15" x14ac:dyDescent="0.2">
      <c r="A701" s="282"/>
      <c r="B701" s="282"/>
      <c r="C701" s="282"/>
      <c r="D701" s="279" t="s">
        <v>269</v>
      </c>
      <c r="E701" s="276"/>
      <c r="F701" s="386"/>
      <c r="G701" s="386">
        <v>6.97</v>
      </c>
      <c r="H701" s="386">
        <v>4</v>
      </c>
      <c r="I701" s="386"/>
      <c r="J701" s="386">
        <f t="shared" si="56"/>
        <v>27.88</v>
      </c>
      <c r="K701" s="200"/>
      <c r="L701" s="73"/>
      <c r="M701" s="203"/>
      <c r="N701" s="277"/>
      <c r="O701" s="277"/>
      <c r="P701" s="277"/>
      <c r="Q701" s="277"/>
    </row>
    <row r="702" spans="1:17" s="275" customFormat="1" ht="10.15" x14ac:dyDescent="0.2">
      <c r="A702" s="282"/>
      <c r="B702" s="282"/>
      <c r="C702" s="282"/>
      <c r="D702" s="279" t="s">
        <v>270</v>
      </c>
      <c r="E702" s="276"/>
      <c r="F702" s="386"/>
      <c r="G702" s="386">
        <v>6.97</v>
      </c>
      <c r="H702" s="386">
        <v>4</v>
      </c>
      <c r="I702" s="386"/>
      <c r="J702" s="386">
        <f t="shared" si="56"/>
        <v>27.88</v>
      </c>
      <c r="K702" s="200"/>
      <c r="L702" s="73"/>
      <c r="M702" s="203"/>
      <c r="N702" s="277"/>
      <c r="O702" s="277"/>
      <c r="P702" s="277"/>
      <c r="Q702" s="277"/>
    </row>
    <row r="703" spans="1:17" s="275" customFormat="1" ht="10.15" x14ac:dyDescent="0.2">
      <c r="A703" s="282"/>
      <c r="B703" s="282"/>
      <c r="C703" s="282"/>
      <c r="D703" s="279" t="s">
        <v>271</v>
      </c>
      <c r="E703" s="276"/>
      <c r="F703" s="386"/>
      <c r="G703" s="386">
        <v>6.99</v>
      </c>
      <c r="H703" s="386">
        <v>4.75</v>
      </c>
      <c r="I703" s="386"/>
      <c r="J703" s="386">
        <f t="shared" si="56"/>
        <v>33.200000000000003</v>
      </c>
      <c r="K703" s="200"/>
      <c r="L703" s="73"/>
      <c r="M703" s="203"/>
      <c r="N703" s="277"/>
      <c r="O703" s="277"/>
      <c r="P703" s="277"/>
      <c r="Q703" s="277"/>
    </row>
    <row r="704" spans="1:17" s="275" customFormat="1" ht="10.15" x14ac:dyDescent="0.2">
      <c r="A704" s="282"/>
      <c r="B704" s="282"/>
      <c r="C704" s="282"/>
      <c r="D704" s="279" t="s">
        <v>272</v>
      </c>
      <c r="E704" s="276"/>
      <c r="F704" s="386"/>
      <c r="G704" s="386">
        <v>6.97</v>
      </c>
      <c r="H704" s="386">
        <v>4.75</v>
      </c>
      <c r="I704" s="386"/>
      <c r="J704" s="386">
        <f t="shared" si="56"/>
        <v>33.11</v>
      </c>
      <c r="K704" s="200"/>
      <c r="L704" s="73"/>
      <c r="M704" s="203"/>
      <c r="N704" s="277"/>
      <c r="O704" s="277"/>
      <c r="P704" s="277"/>
      <c r="Q704" s="277"/>
    </row>
    <row r="705" spans="1:17" s="275" customFormat="1" ht="10.15" x14ac:dyDescent="0.2">
      <c r="A705" s="282"/>
      <c r="B705" s="282"/>
      <c r="C705" s="282"/>
      <c r="D705" s="279" t="s">
        <v>273</v>
      </c>
      <c r="E705" s="276"/>
      <c r="F705" s="386"/>
      <c r="G705" s="386">
        <v>6.97</v>
      </c>
      <c r="H705" s="386">
        <v>4.75</v>
      </c>
      <c r="I705" s="386"/>
      <c r="J705" s="386">
        <f t="shared" si="56"/>
        <v>33.11</v>
      </c>
      <c r="K705" s="200"/>
      <c r="L705" s="73"/>
      <c r="M705" s="203"/>
      <c r="N705" s="277"/>
      <c r="O705" s="277"/>
      <c r="P705" s="277"/>
      <c r="Q705" s="277"/>
    </row>
    <row r="706" spans="1:17" s="275" customFormat="1" ht="10.15" x14ac:dyDescent="0.2">
      <c r="A706" s="282"/>
      <c r="B706" s="282"/>
      <c r="C706" s="282"/>
      <c r="D706" s="279" t="s">
        <v>274</v>
      </c>
      <c r="E706" s="276"/>
      <c r="F706" s="386"/>
      <c r="G706" s="386">
        <v>6.97</v>
      </c>
      <c r="H706" s="386">
        <v>4.75</v>
      </c>
      <c r="I706" s="386"/>
      <c r="J706" s="386">
        <f t="shared" si="56"/>
        <v>33.11</v>
      </c>
      <c r="K706" s="200"/>
      <c r="L706" s="73"/>
      <c r="M706" s="203"/>
      <c r="N706" s="277"/>
      <c r="O706" s="277"/>
      <c r="P706" s="277"/>
      <c r="Q706" s="277"/>
    </row>
    <row r="707" spans="1:17" s="275" customFormat="1" ht="10.15" x14ac:dyDescent="0.2">
      <c r="A707" s="282"/>
      <c r="B707" s="282"/>
      <c r="C707" s="282"/>
      <c r="D707" s="279" t="s">
        <v>275</v>
      </c>
      <c r="E707" s="276"/>
      <c r="F707" s="386"/>
      <c r="G707" s="386">
        <v>6.97</v>
      </c>
      <c r="H707" s="386">
        <v>4.75</v>
      </c>
      <c r="I707" s="386"/>
      <c r="J707" s="386">
        <f t="shared" si="56"/>
        <v>33.11</v>
      </c>
      <c r="K707" s="200"/>
      <c r="L707" s="73"/>
      <c r="M707" s="203"/>
      <c r="N707" s="277"/>
      <c r="O707" s="277"/>
      <c r="P707" s="277"/>
      <c r="Q707" s="277"/>
    </row>
    <row r="708" spans="1:17" s="275" customFormat="1" x14ac:dyDescent="0.2">
      <c r="A708" s="282"/>
      <c r="B708" s="282"/>
      <c r="C708" s="282"/>
      <c r="D708" s="279"/>
      <c r="E708" s="276"/>
      <c r="F708" s="386"/>
      <c r="G708" s="386" t="s">
        <v>544</v>
      </c>
      <c r="H708" s="386"/>
      <c r="I708" s="386"/>
      <c r="J708" s="386"/>
      <c r="K708" s="200"/>
      <c r="L708" s="73"/>
      <c r="M708" s="203"/>
      <c r="N708" s="277"/>
      <c r="O708" s="277"/>
      <c r="P708" s="277"/>
      <c r="Q708" s="277"/>
    </row>
    <row r="709" spans="1:17" s="275" customFormat="1" x14ac:dyDescent="0.2">
      <c r="A709" s="282"/>
      <c r="B709" s="282"/>
      <c r="C709" s="282"/>
      <c r="D709" s="279" t="s">
        <v>545</v>
      </c>
      <c r="E709" s="276"/>
      <c r="F709" s="386"/>
      <c r="G709" s="386">
        <v>245.7</v>
      </c>
      <c r="H709" s="386"/>
      <c r="I709" s="386"/>
      <c r="J709" s="386">
        <f t="shared" si="56"/>
        <v>245.7</v>
      </c>
      <c r="K709" s="200"/>
      <c r="L709" s="73"/>
      <c r="M709" s="203"/>
      <c r="N709" s="277"/>
      <c r="O709" s="277"/>
      <c r="P709" s="277"/>
      <c r="Q709" s="277"/>
    </row>
    <row r="710" spans="1:17" s="275" customFormat="1" ht="10.15" x14ac:dyDescent="0.2">
      <c r="A710" s="282"/>
      <c r="B710" s="282"/>
      <c r="C710" s="282"/>
      <c r="D710" s="279" t="s">
        <v>546</v>
      </c>
      <c r="E710" s="276"/>
      <c r="F710" s="386"/>
      <c r="G710" s="386">
        <v>3.85</v>
      </c>
      <c r="H710" s="386">
        <v>2.73</v>
      </c>
      <c r="I710" s="386"/>
      <c r="J710" s="386">
        <f t="shared" si="56"/>
        <v>10.51</v>
      </c>
      <c r="K710" s="200"/>
      <c r="L710" s="73"/>
      <c r="M710" s="203"/>
      <c r="N710" s="277"/>
      <c r="O710" s="277"/>
      <c r="P710" s="277"/>
      <c r="Q710" s="277"/>
    </row>
    <row r="711" spans="1:17" s="275" customFormat="1" x14ac:dyDescent="0.2">
      <c r="A711" s="282"/>
      <c r="B711" s="282"/>
      <c r="C711" s="282"/>
      <c r="D711" s="284" t="s">
        <v>527</v>
      </c>
      <c r="E711" s="276"/>
      <c r="F711" s="386"/>
      <c r="G711" s="386"/>
      <c r="H711" s="386"/>
      <c r="I711" s="386"/>
      <c r="J711" s="386"/>
      <c r="K711" s="200"/>
      <c r="L711" s="73"/>
      <c r="M711" s="203"/>
      <c r="N711" s="277"/>
      <c r="O711" s="277"/>
      <c r="P711" s="277"/>
      <c r="Q711" s="277"/>
    </row>
    <row r="712" spans="1:17" s="275" customFormat="1" ht="10.15" x14ac:dyDescent="0.2">
      <c r="A712" s="282"/>
      <c r="B712" s="282"/>
      <c r="C712" s="282"/>
      <c r="D712" s="279" t="s">
        <v>281</v>
      </c>
      <c r="E712" s="276"/>
      <c r="F712" s="386"/>
      <c r="G712" s="386">
        <v>2.5299999999999998</v>
      </c>
      <c r="H712" s="386">
        <v>1.94</v>
      </c>
      <c r="I712" s="386"/>
      <c r="J712" s="386">
        <f t="shared" si="56"/>
        <v>4.91</v>
      </c>
      <c r="K712" s="200"/>
      <c r="L712" s="73"/>
      <c r="M712" s="203"/>
      <c r="N712" s="277"/>
      <c r="O712" s="277"/>
      <c r="P712" s="277"/>
      <c r="Q712" s="277"/>
    </row>
    <row r="713" spans="1:17" s="275" customFormat="1" ht="10.15" x14ac:dyDescent="0.2">
      <c r="A713" s="282"/>
      <c r="B713" s="282"/>
      <c r="C713" s="282"/>
      <c r="D713" s="279" t="s">
        <v>282</v>
      </c>
      <c r="E713" s="276"/>
      <c r="F713" s="386"/>
      <c r="G713" s="386">
        <v>2.5299999999999998</v>
      </c>
      <c r="H713" s="386">
        <v>1.91</v>
      </c>
      <c r="I713" s="386"/>
      <c r="J713" s="386">
        <f t="shared" si="56"/>
        <v>4.83</v>
      </c>
      <c r="K713" s="200"/>
      <c r="L713" s="73"/>
      <c r="M713" s="203"/>
      <c r="N713" s="277"/>
      <c r="O713" s="277"/>
      <c r="P713" s="277"/>
      <c r="Q713" s="277"/>
    </row>
    <row r="714" spans="1:17" s="275" customFormat="1" ht="10.15" x14ac:dyDescent="0.2">
      <c r="A714" s="282"/>
      <c r="B714" s="282"/>
      <c r="C714" s="282"/>
      <c r="D714" s="279" t="s">
        <v>496</v>
      </c>
      <c r="E714" s="276"/>
      <c r="F714" s="386"/>
      <c r="G714" s="386">
        <v>2.7</v>
      </c>
      <c r="H714" s="386">
        <v>3.25</v>
      </c>
      <c r="I714" s="386"/>
      <c r="J714" s="386">
        <f t="shared" si="56"/>
        <v>8.7799999999999994</v>
      </c>
      <c r="K714" s="200"/>
      <c r="L714" s="73"/>
      <c r="M714" s="203"/>
      <c r="N714" s="277"/>
      <c r="O714" s="277"/>
      <c r="P714" s="277"/>
      <c r="Q714" s="277"/>
    </row>
    <row r="715" spans="1:17" s="275" customFormat="1" x14ac:dyDescent="0.2">
      <c r="A715" s="282"/>
      <c r="B715" s="282"/>
      <c r="C715" s="282"/>
      <c r="D715" s="279" t="s">
        <v>547</v>
      </c>
      <c r="E715" s="276"/>
      <c r="F715" s="386"/>
      <c r="G715" s="386">
        <v>18.309999999999999</v>
      </c>
      <c r="H715" s="386">
        <v>11.63</v>
      </c>
      <c r="I715" s="386"/>
      <c r="J715" s="386">
        <f t="shared" si="56"/>
        <v>212.95</v>
      </c>
      <c r="K715" s="200"/>
      <c r="L715" s="73"/>
      <c r="M715" s="203"/>
      <c r="N715" s="277"/>
      <c r="O715" s="277"/>
      <c r="P715" s="277"/>
      <c r="Q715" s="277"/>
    </row>
    <row r="716" spans="1:17" s="275" customFormat="1" x14ac:dyDescent="0.2">
      <c r="A716" s="282"/>
      <c r="B716" s="282"/>
      <c r="C716" s="282"/>
      <c r="D716" s="279" t="s">
        <v>548</v>
      </c>
      <c r="E716" s="276"/>
      <c r="F716" s="386"/>
      <c r="G716" s="386">
        <v>10.35</v>
      </c>
      <c r="H716" s="386">
        <v>7.08</v>
      </c>
      <c r="I716" s="386"/>
      <c r="J716" s="386">
        <f t="shared" si="56"/>
        <v>73.28</v>
      </c>
      <c r="K716" s="200"/>
      <c r="L716" s="73"/>
      <c r="M716" s="203"/>
      <c r="N716" s="277"/>
      <c r="O716" s="277"/>
      <c r="P716" s="277"/>
      <c r="Q716" s="277"/>
    </row>
    <row r="717" spans="1:17" s="275" customFormat="1" ht="10.15" x14ac:dyDescent="0.2">
      <c r="A717" s="282"/>
      <c r="B717" s="282"/>
      <c r="C717" s="282"/>
      <c r="D717" s="279"/>
      <c r="E717" s="276"/>
      <c r="F717" s="386"/>
      <c r="G717" s="386">
        <v>4</v>
      </c>
      <c r="H717" s="386">
        <v>2.35</v>
      </c>
      <c r="I717" s="386"/>
      <c r="J717" s="386">
        <f t="shared" si="56"/>
        <v>9.4</v>
      </c>
      <c r="K717" s="200"/>
      <c r="L717" s="73"/>
      <c r="M717" s="203"/>
      <c r="N717" s="277"/>
      <c r="O717" s="277"/>
      <c r="P717" s="277"/>
      <c r="Q717" s="277"/>
    </row>
    <row r="718" spans="1:17" s="275" customFormat="1" ht="10.15" x14ac:dyDescent="0.2">
      <c r="A718" s="282"/>
      <c r="B718" s="282"/>
      <c r="C718" s="282"/>
      <c r="D718" s="279" t="s">
        <v>549</v>
      </c>
      <c r="E718" s="276"/>
      <c r="F718" s="386">
        <v>2</v>
      </c>
      <c r="G718" s="386">
        <v>1.2</v>
      </c>
      <c r="H718" s="386">
        <v>1.07</v>
      </c>
      <c r="I718" s="386"/>
      <c r="J718" s="386">
        <f t="shared" si="56"/>
        <v>2.57</v>
      </c>
      <c r="K718" s="200"/>
      <c r="L718" s="73"/>
      <c r="M718" s="203"/>
      <c r="N718" s="277"/>
      <c r="O718" s="277"/>
      <c r="P718" s="277"/>
      <c r="Q718" s="277"/>
    </row>
    <row r="719" spans="1:17" s="275" customFormat="1" ht="10.15" x14ac:dyDescent="0.2">
      <c r="A719" s="282"/>
      <c r="B719" s="282"/>
      <c r="C719" s="282"/>
      <c r="D719" s="284" t="str">
        <f>"Total item "&amp;A667</f>
        <v>Total item 5.12</v>
      </c>
      <c r="E719" s="276"/>
      <c r="F719" s="386"/>
      <c r="G719" s="386"/>
      <c r="H719" s="386"/>
      <c r="I719" s="386"/>
      <c r="J719" s="383">
        <f>SUM(J668:J718)</f>
        <v>1326.01</v>
      </c>
      <c r="K719" s="200"/>
      <c r="L719" s="73"/>
      <c r="M719" s="203"/>
      <c r="N719" s="277"/>
      <c r="O719" s="277"/>
      <c r="P719" s="277"/>
      <c r="Q719" s="277"/>
    </row>
    <row r="720" spans="1:17" s="270" customFormat="1" ht="10.15" x14ac:dyDescent="0.2">
      <c r="A720" s="271"/>
      <c r="B720" s="271"/>
      <c r="C720" s="271"/>
      <c r="D720" s="272"/>
      <c r="E720" s="134"/>
      <c r="F720" s="417"/>
      <c r="G720" s="417"/>
      <c r="H720" s="417"/>
      <c r="I720" s="417"/>
      <c r="J720" s="401"/>
      <c r="K720" s="202"/>
      <c r="L720" s="251"/>
      <c r="M720" s="205"/>
      <c r="N720" s="273"/>
      <c r="O720" s="273"/>
      <c r="P720" s="273"/>
      <c r="Q720" s="273"/>
    </row>
    <row r="721" spans="1:17" s="258" customFormat="1" ht="22.5" x14ac:dyDescent="0.2">
      <c r="A721" s="280" t="s">
        <v>1019</v>
      </c>
      <c r="B721" s="278" t="s">
        <v>166</v>
      </c>
      <c r="C721" s="278" t="s">
        <v>1104</v>
      </c>
      <c r="D721" s="261" t="s">
        <v>1024</v>
      </c>
      <c r="E721" s="281" t="s">
        <v>1028</v>
      </c>
      <c r="F721" s="383"/>
      <c r="G721" s="383"/>
      <c r="H721" s="383"/>
      <c r="I721" s="383"/>
      <c r="J721" s="383"/>
      <c r="K721" s="410">
        <f>J736</f>
        <v>61.149999999999991</v>
      </c>
      <c r="L721" s="411">
        <v>12.63</v>
      </c>
      <c r="M721" s="412">
        <f>ROUND(L721*(1+$T$7),2)</f>
        <v>15.3</v>
      </c>
      <c r="N721" s="283">
        <f>TRUNC(K721*M721,2)</f>
        <v>935.59</v>
      </c>
      <c r="O721" s="283">
        <v>12.45</v>
      </c>
      <c r="P721" s="283">
        <f>ROUND(O721*(1+$S$7),2)</f>
        <v>15.84</v>
      </c>
      <c r="Q721" s="283">
        <f>TRUNC(K721*P721,2)</f>
        <v>968.61</v>
      </c>
    </row>
    <row r="722" spans="1:17" s="275" customFormat="1" ht="10.15" x14ac:dyDescent="0.2">
      <c r="A722" s="282"/>
      <c r="B722" s="282"/>
      <c r="C722" s="282"/>
      <c r="D722" s="279" t="s">
        <v>1105</v>
      </c>
      <c r="E722" s="276"/>
      <c r="F722" s="386"/>
      <c r="G722" s="386">
        <v>9.6999999999999993</v>
      </c>
      <c r="H722" s="386"/>
      <c r="I722" s="386"/>
      <c r="J722" s="386">
        <f t="shared" ref="J722:J735" si="57">ROUND(PRODUCT(F722:I722),2)</f>
        <v>9.6999999999999993</v>
      </c>
      <c r="K722" s="200"/>
      <c r="L722" s="413"/>
      <c r="M722" s="203"/>
      <c r="N722" s="277"/>
      <c r="O722" s="277"/>
      <c r="P722" s="277"/>
      <c r="Q722" s="277"/>
    </row>
    <row r="723" spans="1:17" s="275" customFormat="1" ht="10.15" x14ac:dyDescent="0.2">
      <c r="A723" s="282"/>
      <c r="B723" s="282"/>
      <c r="C723" s="282"/>
      <c r="D723" s="279"/>
      <c r="E723" s="276"/>
      <c r="F723" s="386">
        <v>-2</v>
      </c>
      <c r="G723" s="386">
        <v>1.2</v>
      </c>
      <c r="H723" s="386"/>
      <c r="I723" s="386"/>
      <c r="J723" s="386">
        <f t="shared" si="57"/>
        <v>-2.4</v>
      </c>
      <c r="K723" s="200"/>
      <c r="L723" s="413"/>
      <c r="M723" s="203"/>
      <c r="N723" s="277"/>
      <c r="O723" s="277"/>
      <c r="P723" s="277"/>
      <c r="Q723" s="277"/>
    </row>
    <row r="724" spans="1:17" s="275" customFormat="1" ht="10.15" x14ac:dyDescent="0.2">
      <c r="A724" s="282"/>
      <c r="B724" s="282"/>
      <c r="C724" s="282"/>
      <c r="D724" s="279"/>
      <c r="E724" s="276"/>
      <c r="F724" s="386">
        <v>2</v>
      </c>
      <c r="G724" s="386">
        <v>3.55</v>
      </c>
      <c r="H724" s="386"/>
      <c r="I724" s="386"/>
      <c r="J724" s="386">
        <f t="shared" si="57"/>
        <v>7.1</v>
      </c>
      <c r="K724" s="200"/>
      <c r="L724" s="413"/>
      <c r="M724" s="203"/>
      <c r="N724" s="277"/>
      <c r="O724" s="277"/>
      <c r="P724" s="277"/>
      <c r="Q724" s="277"/>
    </row>
    <row r="725" spans="1:17" s="275" customFormat="1" ht="10.15" x14ac:dyDescent="0.2">
      <c r="A725" s="282"/>
      <c r="B725" s="282"/>
      <c r="C725" s="282"/>
      <c r="D725" s="279"/>
      <c r="E725" s="276"/>
      <c r="F725" s="386"/>
      <c r="G725" s="386">
        <v>13.6</v>
      </c>
      <c r="H725" s="386"/>
      <c r="I725" s="386"/>
      <c r="J725" s="386">
        <f t="shared" si="57"/>
        <v>13.6</v>
      </c>
      <c r="K725" s="200"/>
      <c r="L725" s="413"/>
      <c r="M725" s="203"/>
      <c r="N725" s="277"/>
      <c r="O725" s="277"/>
      <c r="P725" s="277"/>
      <c r="Q725" s="277"/>
    </row>
    <row r="726" spans="1:17" s="275" customFormat="1" ht="10.15" x14ac:dyDescent="0.2">
      <c r="A726" s="282"/>
      <c r="B726" s="282"/>
      <c r="C726" s="282"/>
      <c r="D726" s="279"/>
      <c r="E726" s="276"/>
      <c r="F726" s="386"/>
      <c r="G726" s="386">
        <v>4.8</v>
      </c>
      <c r="H726" s="386"/>
      <c r="I726" s="386"/>
      <c r="J726" s="386">
        <f t="shared" si="57"/>
        <v>4.8</v>
      </c>
      <c r="K726" s="200"/>
      <c r="L726" s="413"/>
      <c r="M726" s="203"/>
      <c r="N726" s="277"/>
      <c r="O726" s="277"/>
      <c r="P726" s="277"/>
      <c r="Q726" s="277"/>
    </row>
    <row r="727" spans="1:17" s="275" customFormat="1" ht="10.15" x14ac:dyDescent="0.2">
      <c r="A727" s="282"/>
      <c r="B727" s="282"/>
      <c r="C727" s="282"/>
      <c r="D727" s="279"/>
      <c r="E727" s="276"/>
      <c r="F727" s="386">
        <v>-1</v>
      </c>
      <c r="G727" s="386">
        <v>0.8</v>
      </c>
      <c r="H727" s="386"/>
      <c r="I727" s="386"/>
      <c r="J727" s="386">
        <f t="shared" si="57"/>
        <v>-0.8</v>
      </c>
      <c r="K727" s="200"/>
      <c r="L727" s="413"/>
      <c r="M727" s="203"/>
      <c r="N727" s="277"/>
      <c r="O727" s="277"/>
      <c r="P727" s="277"/>
      <c r="Q727" s="277"/>
    </row>
    <row r="728" spans="1:17" s="275" customFormat="1" ht="10.15" x14ac:dyDescent="0.2">
      <c r="A728" s="282"/>
      <c r="B728" s="282"/>
      <c r="C728" s="282"/>
      <c r="D728" s="279"/>
      <c r="E728" s="276"/>
      <c r="F728" s="386"/>
      <c r="G728" s="386">
        <v>6.95</v>
      </c>
      <c r="H728" s="386"/>
      <c r="I728" s="386"/>
      <c r="J728" s="386">
        <f t="shared" si="57"/>
        <v>6.95</v>
      </c>
      <c r="K728" s="200"/>
      <c r="L728" s="413"/>
      <c r="M728" s="203"/>
      <c r="N728" s="277"/>
      <c r="O728" s="277"/>
      <c r="P728" s="277"/>
      <c r="Q728" s="277"/>
    </row>
    <row r="729" spans="1:17" s="275" customFormat="1" ht="10.15" x14ac:dyDescent="0.2">
      <c r="A729" s="282"/>
      <c r="B729" s="282"/>
      <c r="C729" s="282"/>
      <c r="D729" s="279"/>
      <c r="E729" s="276"/>
      <c r="F729" s="386"/>
      <c r="G729" s="386">
        <v>7.1</v>
      </c>
      <c r="H729" s="386"/>
      <c r="I729" s="386"/>
      <c r="J729" s="386">
        <f t="shared" si="57"/>
        <v>7.1</v>
      </c>
      <c r="K729" s="200"/>
      <c r="L729" s="413"/>
      <c r="M729" s="203"/>
      <c r="N729" s="277"/>
      <c r="O729" s="277"/>
      <c r="P729" s="277"/>
      <c r="Q729" s="277"/>
    </row>
    <row r="730" spans="1:17" s="275" customFormat="1" ht="10.15" x14ac:dyDescent="0.2">
      <c r="A730" s="282"/>
      <c r="B730" s="282"/>
      <c r="C730" s="282"/>
      <c r="D730" s="279"/>
      <c r="E730" s="276"/>
      <c r="F730" s="386">
        <v>-3</v>
      </c>
      <c r="G730" s="386">
        <v>1.2</v>
      </c>
      <c r="H730" s="386"/>
      <c r="I730" s="386"/>
      <c r="J730" s="386">
        <f t="shared" si="57"/>
        <v>-3.6</v>
      </c>
      <c r="K730" s="200"/>
      <c r="L730" s="413"/>
      <c r="M730" s="203"/>
      <c r="N730" s="277"/>
      <c r="O730" s="277"/>
      <c r="P730" s="277"/>
      <c r="Q730" s="277"/>
    </row>
    <row r="731" spans="1:17" s="275" customFormat="1" ht="10.15" x14ac:dyDescent="0.2">
      <c r="A731" s="282"/>
      <c r="B731" s="282"/>
      <c r="C731" s="282"/>
      <c r="D731" s="279"/>
      <c r="E731" s="276"/>
      <c r="F731" s="386"/>
      <c r="G731" s="386">
        <v>7.3</v>
      </c>
      <c r="H731" s="386"/>
      <c r="I731" s="386"/>
      <c r="J731" s="386">
        <f t="shared" si="57"/>
        <v>7.3</v>
      </c>
      <c r="K731" s="200"/>
      <c r="L731" s="413"/>
      <c r="M731" s="203"/>
      <c r="N731" s="277"/>
      <c r="O731" s="277"/>
      <c r="P731" s="277"/>
      <c r="Q731" s="277"/>
    </row>
    <row r="732" spans="1:17" s="275" customFormat="1" ht="10.15" x14ac:dyDescent="0.2">
      <c r="A732" s="282"/>
      <c r="B732" s="282"/>
      <c r="C732" s="282"/>
      <c r="D732" s="279"/>
      <c r="E732" s="276"/>
      <c r="F732" s="386"/>
      <c r="G732" s="386">
        <v>4.05</v>
      </c>
      <c r="H732" s="386"/>
      <c r="I732" s="386"/>
      <c r="J732" s="386">
        <f t="shared" si="57"/>
        <v>4.05</v>
      </c>
      <c r="K732" s="200"/>
      <c r="L732" s="413"/>
      <c r="M732" s="203"/>
      <c r="N732" s="277"/>
      <c r="O732" s="277"/>
      <c r="P732" s="277"/>
      <c r="Q732" s="277"/>
    </row>
    <row r="733" spans="1:17" s="275" customFormat="1" ht="10.15" x14ac:dyDescent="0.2">
      <c r="A733" s="282"/>
      <c r="B733" s="282"/>
      <c r="C733" s="282"/>
      <c r="D733" s="279"/>
      <c r="E733" s="276"/>
      <c r="F733" s="386"/>
      <c r="G733" s="386">
        <v>1.2</v>
      </c>
      <c r="H733" s="386"/>
      <c r="I733" s="386"/>
      <c r="J733" s="386">
        <f t="shared" si="57"/>
        <v>1.2</v>
      </c>
      <c r="K733" s="200"/>
      <c r="L733" s="413"/>
      <c r="M733" s="203"/>
      <c r="N733" s="277"/>
      <c r="O733" s="277"/>
      <c r="P733" s="277"/>
      <c r="Q733" s="277"/>
    </row>
    <row r="734" spans="1:17" s="275" customFormat="1" ht="10.15" x14ac:dyDescent="0.2">
      <c r="A734" s="282"/>
      <c r="B734" s="282"/>
      <c r="C734" s="282"/>
      <c r="D734" s="279"/>
      <c r="E734" s="276"/>
      <c r="F734" s="386"/>
      <c r="G734" s="386">
        <v>2.8</v>
      </c>
      <c r="H734" s="386"/>
      <c r="I734" s="386"/>
      <c r="J734" s="386">
        <f t="shared" si="57"/>
        <v>2.8</v>
      </c>
      <c r="K734" s="200"/>
      <c r="L734" s="413"/>
      <c r="M734" s="203"/>
      <c r="N734" s="277"/>
      <c r="O734" s="277"/>
      <c r="P734" s="277"/>
      <c r="Q734" s="277"/>
    </row>
    <row r="735" spans="1:17" s="275" customFormat="1" ht="10.15" x14ac:dyDescent="0.2">
      <c r="A735" s="282"/>
      <c r="B735" s="282"/>
      <c r="C735" s="282"/>
      <c r="D735" s="279"/>
      <c r="E735" s="276"/>
      <c r="F735" s="386"/>
      <c r="G735" s="386">
        <v>3.35</v>
      </c>
      <c r="H735" s="386"/>
      <c r="I735" s="386"/>
      <c r="J735" s="386">
        <f t="shared" si="57"/>
        <v>3.35</v>
      </c>
      <c r="K735" s="200"/>
      <c r="L735" s="413"/>
      <c r="M735" s="203"/>
      <c r="N735" s="277"/>
      <c r="O735" s="277"/>
      <c r="P735" s="277"/>
      <c r="Q735" s="277"/>
    </row>
    <row r="736" spans="1:17" s="275" customFormat="1" ht="10.15" x14ac:dyDescent="0.2">
      <c r="A736" s="282"/>
      <c r="B736" s="282"/>
      <c r="C736" s="282"/>
      <c r="D736" s="284" t="str">
        <f>"Total item "&amp;A721</f>
        <v>Total item 5.13</v>
      </c>
      <c r="E736" s="276"/>
      <c r="F736" s="386"/>
      <c r="G736" s="386"/>
      <c r="H736" s="386"/>
      <c r="I736" s="386"/>
      <c r="J736" s="383">
        <f>SUM(J722:J735)</f>
        <v>61.149999999999991</v>
      </c>
      <c r="K736" s="200"/>
      <c r="L736" s="413"/>
      <c r="M736" s="203"/>
      <c r="N736" s="277"/>
      <c r="O736" s="277"/>
      <c r="P736" s="277"/>
      <c r="Q736" s="277"/>
    </row>
    <row r="737" spans="1:17" s="275" customFormat="1" ht="10.15" x14ac:dyDescent="0.2">
      <c r="A737" s="282"/>
      <c r="B737" s="282"/>
      <c r="C737" s="282"/>
      <c r="D737" s="284"/>
      <c r="E737" s="276"/>
      <c r="F737" s="386"/>
      <c r="G737" s="386"/>
      <c r="H737" s="386"/>
      <c r="I737" s="386"/>
      <c r="J737" s="401"/>
      <c r="K737" s="200"/>
      <c r="L737" s="413"/>
      <c r="M737" s="203"/>
      <c r="N737" s="277"/>
      <c r="O737" s="277"/>
      <c r="P737" s="277"/>
      <c r="Q737" s="277"/>
    </row>
    <row r="738" spans="1:17" s="258" customFormat="1" ht="45" x14ac:dyDescent="0.2">
      <c r="A738" s="280" t="s">
        <v>1019</v>
      </c>
      <c r="B738" s="278" t="s">
        <v>166</v>
      </c>
      <c r="C738" s="278" t="s">
        <v>1437</v>
      </c>
      <c r="D738" s="261" t="s">
        <v>1438</v>
      </c>
      <c r="E738" s="281" t="s">
        <v>1108</v>
      </c>
      <c r="F738" s="383"/>
      <c r="G738" s="383"/>
      <c r="H738" s="383"/>
      <c r="I738" s="383"/>
      <c r="J738" s="383"/>
      <c r="K738" s="410">
        <f>J740</f>
        <v>56</v>
      </c>
      <c r="L738" s="411">
        <v>111.51</v>
      </c>
      <c r="M738" s="412">
        <f>ROUND(L738*(1+$T$7),2)</f>
        <v>135.08000000000001</v>
      </c>
      <c r="N738" s="283">
        <f>TRUNC(K738*M738,2)</f>
        <v>7564.48</v>
      </c>
      <c r="O738" s="283">
        <v>108.15</v>
      </c>
      <c r="P738" s="283">
        <f>ROUND(O738*(1+$S$7),2)</f>
        <v>137.61000000000001</v>
      </c>
      <c r="Q738" s="283">
        <f>TRUNC(K738*P738,2)</f>
        <v>7706.16</v>
      </c>
    </row>
    <row r="739" spans="1:17" s="275" customFormat="1" x14ac:dyDescent="0.2">
      <c r="A739" s="282"/>
      <c r="B739" s="282"/>
      <c r="C739" s="282"/>
      <c r="D739" s="279" t="s">
        <v>1439</v>
      </c>
      <c r="E739" s="276"/>
      <c r="F739" s="386"/>
      <c r="G739" s="386">
        <v>14</v>
      </c>
      <c r="H739" s="386">
        <v>4</v>
      </c>
      <c r="I739" s="386"/>
      <c r="J739" s="386">
        <f t="shared" ref="J739" si="58">ROUND(PRODUCT(F739:I739),2)</f>
        <v>56</v>
      </c>
      <c r="K739" s="200"/>
      <c r="L739" s="413"/>
      <c r="M739" s="203"/>
      <c r="N739" s="277"/>
      <c r="O739" s="277"/>
      <c r="P739" s="277"/>
      <c r="Q739" s="277"/>
    </row>
    <row r="740" spans="1:17" s="275" customFormat="1" ht="10.15" x14ac:dyDescent="0.2">
      <c r="A740" s="282"/>
      <c r="B740" s="282"/>
      <c r="C740" s="282"/>
      <c r="D740" s="284" t="str">
        <f>"Total item "&amp;A738</f>
        <v>Total item 5.13</v>
      </c>
      <c r="E740" s="276"/>
      <c r="F740" s="386"/>
      <c r="G740" s="386"/>
      <c r="H740" s="386"/>
      <c r="I740" s="386"/>
      <c r="J740" s="383">
        <f>SUM(J739:J739)</f>
        <v>56</v>
      </c>
      <c r="K740" s="200"/>
      <c r="L740" s="413"/>
      <c r="M740" s="203"/>
      <c r="N740" s="277"/>
      <c r="O740" s="277"/>
      <c r="P740" s="277"/>
      <c r="Q740" s="277"/>
    </row>
    <row r="741" spans="1:17" s="275" customFormat="1" ht="10.15" x14ac:dyDescent="0.2">
      <c r="A741" s="282"/>
      <c r="B741" s="282"/>
      <c r="C741" s="282"/>
      <c r="D741" s="284"/>
      <c r="E741" s="276"/>
      <c r="F741" s="386"/>
      <c r="G741" s="386"/>
      <c r="H741" s="386"/>
      <c r="I741" s="386"/>
      <c r="J741" s="401"/>
      <c r="K741" s="200"/>
      <c r="L741" s="413"/>
      <c r="M741" s="203"/>
      <c r="N741" s="277"/>
      <c r="O741" s="277"/>
      <c r="P741" s="277"/>
      <c r="Q741" s="277"/>
    </row>
    <row r="742" spans="1:17" s="107" customFormat="1" ht="10.15" x14ac:dyDescent="0.2">
      <c r="A742" s="121" t="s">
        <v>36</v>
      </c>
      <c r="B742" s="121"/>
      <c r="C742" s="121"/>
      <c r="D742" s="122" t="s">
        <v>105</v>
      </c>
      <c r="E742" s="123"/>
      <c r="F742" s="389"/>
      <c r="G742" s="389"/>
      <c r="H742" s="389"/>
      <c r="I742" s="389"/>
      <c r="J742" s="389"/>
      <c r="K742" s="125"/>
      <c r="L742" s="206"/>
      <c r="M742" s="125"/>
      <c r="N742" s="124">
        <f>SUM(N743:N940)</f>
        <v>407943.13</v>
      </c>
      <c r="O742" s="125"/>
      <c r="P742" s="125"/>
      <c r="Q742" s="124">
        <f>SUM(Q743:Q940)</f>
        <v>420865.25000000006</v>
      </c>
    </row>
    <row r="743" spans="1:17" s="275" customFormat="1" ht="10.15" x14ac:dyDescent="0.2">
      <c r="A743" s="282"/>
      <c r="B743" s="282"/>
      <c r="C743" s="282"/>
      <c r="D743" s="126"/>
      <c r="E743" s="119"/>
      <c r="F743" s="384"/>
      <c r="G743" s="384"/>
      <c r="H743" s="384"/>
      <c r="I743" s="384"/>
      <c r="J743" s="384"/>
      <c r="K743" s="277"/>
      <c r="L743" s="277"/>
      <c r="M743" s="277"/>
      <c r="N743" s="277"/>
      <c r="O743" s="277"/>
      <c r="P743" s="277"/>
      <c r="Q743" s="277"/>
    </row>
    <row r="744" spans="1:17" s="258" customFormat="1" ht="20.45" x14ac:dyDescent="0.2">
      <c r="A744" s="280" t="s">
        <v>37</v>
      </c>
      <c r="B744" s="280" t="s">
        <v>166</v>
      </c>
      <c r="C744" s="280" t="s">
        <v>1111</v>
      </c>
      <c r="D744" s="261" t="s">
        <v>1112</v>
      </c>
      <c r="E744" s="281" t="s">
        <v>1108</v>
      </c>
      <c r="F744" s="383"/>
      <c r="G744" s="385"/>
      <c r="H744" s="383"/>
      <c r="I744" s="383"/>
      <c r="J744" s="383"/>
      <c r="K744" s="283">
        <f>J746</f>
        <v>8.5</v>
      </c>
      <c r="L744" s="283">
        <v>102.73</v>
      </c>
      <c r="M744" s="283">
        <f>ROUND(L744*(1+$T$7),2)</f>
        <v>124.45</v>
      </c>
      <c r="N744" s="283">
        <f>TRUNC(K744*M744,2)</f>
        <v>1057.82</v>
      </c>
      <c r="O744" s="283">
        <v>100.67</v>
      </c>
      <c r="P744" s="283">
        <f>ROUND(O744*(1+$S$7),2)</f>
        <v>128.09</v>
      </c>
      <c r="Q744" s="283">
        <f>TRUNC(K744*P744,2)</f>
        <v>1088.76</v>
      </c>
    </row>
    <row r="745" spans="1:17" s="275" customFormat="1" x14ac:dyDescent="0.2">
      <c r="A745" s="282"/>
      <c r="B745" s="282"/>
      <c r="C745" s="282"/>
      <c r="D745" s="279" t="s">
        <v>1113</v>
      </c>
      <c r="E745" s="276"/>
      <c r="F745" s="386"/>
      <c r="G745" s="386">
        <v>2.5</v>
      </c>
      <c r="H745" s="386">
        <v>3.4</v>
      </c>
      <c r="I745" s="386"/>
      <c r="J745" s="386">
        <f t="shared" ref="J745" si="59">ROUND(PRODUCT(F745:I745),2)</f>
        <v>8.5</v>
      </c>
      <c r="K745" s="277"/>
      <c r="L745" s="277"/>
      <c r="M745" s="277"/>
      <c r="N745" s="277"/>
      <c r="O745" s="277"/>
      <c r="P745" s="277"/>
      <c r="Q745" s="277"/>
    </row>
    <row r="746" spans="1:17" s="275" customFormat="1" ht="10.15" x14ac:dyDescent="0.2">
      <c r="A746" s="282"/>
      <c r="B746" s="282"/>
      <c r="C746" s="282"/>
      <c r="D746" s="284" t="str">
        <f>"Total item "&amp;A744</f>
        <v>Total item 6.1</v>
      </c>
      <c r="E746" s="276"/>
      <c r="F746" s="386"/>
      <c r="G746" s="386"/>
      <c r="H746" s="386"/>
      <c r="I746" s="386"/>
      <c r="J746" s="383">
        <f>SUM(J745:J745)</f>
        <v>8.5</v>
      </c>
      <c r="K746" s="277"/>
      <c r="L746" s="277"/>
      <c r="M746" s="277"/>
      <c r="N746" s="277"/>
      <c r="O746" s="277"/>
      <c r="P746" s="277"/>
      <c r="Q746" s="277"/>
    </row>
    <row r="747" spans="1:17" s="275" customFormat="1" ht="10.15" x14ac:dyDescent="0.2">
      <c r="A747" s="282"/>
      <c r="B747" s="282"/>
      <c r="C747" s="282"/>
      <c r="D747" s="126"/>
      <c r="E747" s="119"/>
      <c r="F747" s="384"/>
      <c r="G747" s="384"/>
      <c r="H747" s="384"/>
      <c r="I747" s="384"/>
      <c r="J747" s="384"/>
      <c r="K747" s="277"/>
      <c r="L747" s="277"/>
      <c r="M747" s="277"/>
      <c r="N747" s="277"/>
      <c r="O747" s="277"/>
      <c r="P747" s="277"/>
      <c r="Q747" s="277"/>
    </row>
    <row r="748" spans="1:17" s="258" customFormat="1" ht="34.5" customHeight="1" x14ac:dyDescent="0.2">
      <c r="A748" s="280" t="s">
        <v>38</v>
      </c>
      <c r="B748" s="280" t="s">
        <v>166</v>
      </c>
      <c r="C748" s="280">
        <v>87620</v>
      </c>
      <c r="D748" s="261" t="s">
        <v>987</v>
      </c>
      <c r="E748" s="281" t="s">
        <v>11</v>
      </c>
      <c r="F748" s="383"/>
      <c r="G748" s="385"/>
      <c r="H748" s="383"/>
      <c r="I748" s="383"/>
      <c r="J748" s="383"/>
      <c r="K748" s="283">
        <f>J801</f>
        <v>816.62000000000023</v>
      </c>
      <c r="L748" s="283">
        <v>25.36</v>
      </c>
      <c r="M748" s="283">
        <f>ROUND(L748*(1+$T$7),2)</f>
        <v>30.72</v>
      </c>
      <c r="N748" s="283">
        <f>TRUNC(K748*M748,2)</f>
        <v>25086.560000000001</v>
      </c>
      <c r="O748" s="283">
        <v>24.07</v>
      </c>
      <c r="P748" s="283">
        <f>ROUND(O748*(1+$S$7),2)</f>
        <v>30.63</v>
      </c>
      <c r="Q748" s="283">
        <f>TRUNC(K748*P748,2)</f>
        <v>25013.07</v>
      </c>
    </row>
    <row r="749" spans="1:17" s="275" customFormat="1" ht="22.5" x14ac:dyDescent="0.2">
      <c r="A749" s="282"/>
      <c r="B749" s="282"/>
      <c r="C749" s="282"/>
      <c r="D749" s="284" t="s">
        <v>286</v>
      </c>
      <c r="E749" s="276"/>
      <c r="F749" s="386"/>
      <c r="G749" s="386"/>
      <c r="H749" s="386"/>
      <c r="I749" s="386"/>
      <c r="J749" s="386"/>
      <c r="K749" s="277"/>
      <c r="L749" s="277"/>
      <c r="M749" s="277"/>
      <c r="N749" s="277"/>
      <c r="O749" s="277"/>
      <c r="P749" s="277"/>
      <c r="Q749" s="277"/>
    </row>
    <row r="750" spans="1:17" s="275" customFormat="1" x14ac:dyDescent="0.2">
      <c r="A750" s="282"/>
      <c r="B750" s="282"/>
      <c r="C750" s="282"/>
      <c r="D750" s="279" t="s">
        <v>251</v>
      </c>
      <c r="E750" s="276"/>
      <c r="F750" s="386"/>
      <c r="G750" s="386">
        <v>3.34</v>
      </c>
      <c r="H750" s="386">
        <v>2.0699999999999998</v>
      </c>
      <c r="I750" s="386"/>
      <c r="J750" s="386">
        <f t="shared" ref="J750:J800" si="60">ROUND(PRODUCT(F750:I750),2)</f>
        <v>6.91</v>
      </c>
      <c r="K750" s="277"/>
      <c r="L750" s="277"/>
      <c r="M750" s="277"/>
      <c r="N750" s="277"/>
      <c r="O750" s="277"/>
      <c r="P750" s="277"/>
      <c r="Q750" s="277"/>
    </row>
    <row r="751" spans="1:17" s="275" customFormat="1" ht="10.15" x14ac:dyDescent="0.2">
      <c r="A751" s="282"/>
      <c r="B751" s="282"/>
      <c r="C751" s="282"/>
      <c r="D751" s="279"/>
      <c r="E751" s="276"/>
      <c r="F751" s="386"/>
      <c r="G751" s="386">
        <v>2.73</v>
      </c>
      <c r="H751" s="386">
        <v>3.55</v>
      </c>
      <c r="I751" s="386"/>
      <c r="J751" s="386">
        <f t="shared" si="60"/>
        <v>9.69</v>
      </c>
      <c r="K751" s="277"/>
      <c r="L751" s="277"/>
      <c r="M751" s="277"/>
      <c r="N751" s="277"/>
      <c r="O751" s="277"/>
      <c r="P751" s="277"/>
      <c r="Q751" s="277"/>
    </row>
    <row r="752" spans="1:17" s="275" customFormat="1" ht="10.15" x14ac:dyDescent="0.2">
      <c r="A752" s="282"/>
      <c r="B752" s="282"/>
      <c r="C752" s="282"/>
      <c r="D752" s="279"/>
      <c r="E752" s="276"/>
      <c r="F752" s="386"/>
      <c r="G752" s="386">
        <v>3.19</v>
      </c>
      <c r="H752" s="386">
        <v>1.4</v>
      </c>
      <c r="I752" s="386"/>
      <c r="J752" s="386">
        <f t="shared" si="60"/>
        <v>4.47</v>
      </c>
      <c r="K752" s="277"/>
      <c r="L752" s="277"/>
      <c r="M752" s="277"/>
      <c r="N752" s="277"/>
      <c r="O752" s="277"/>
      <c r="P752" s="277"/>
      <c r="Q752" s="277"/>
    </row>
    <row r="753" spans="1:17" s="275" customFormat="1" x14ac:dyDescent="0.2">
      <c r="A753" s="282"/>
      <c r="B753" s="282"/>
      <c r="C753" s="282"/>
      <c r="D753" s="279" t="s">
        <v>253</v>
      </c>
      <c r="E753" s="276"/>
      <c r="F753" s="386"/>
      <c r="G753" s="386">
        <v>2.7</v>
      </c>
      <c r="H753" s="386">
        <v>1.43</v>
      </c>
      <c r="I753" s="386"/>
      <c r="J753" s="386">
        <f t="shared" si="60"/>
        <v>3.86</v>
      </c>
      <c r="K753" s="277"/>
      <c r="L753" s="277"/>
      <c r="M753" s="277"/>
      <c r="N753" s="277"/>
      <c r="O753" s="277"/>
      <c r="P753" s="277"/>
      <c r="Q753" s="277"/>
    </row>
    <row r="754" spans="1:17" s="275" customFormat="1" ht="10.15" x14ac:dyDescent="0.2">
      <c r="A754" s="282"/>
      <c r="B754" s="282"/>
      <c r="C754" s="282"/>
      <c r="D754" s="279"/>
      <c r="E754" s="276"/>
      <c r="F754" s="386"/>
      <c r="G754" s="386">
        <v>2.7</v>
      </c>
      <c r="H754" s="386">
        <v>1.46</v>
      </c>
      <c r="I754" s="386"/>
      <c r="J754" s="386">
        <f t="shared" si="60"/>
        <v>3.94</v>
      </c>
      <c r="K754" s="277"/>
      <c r="L754" s="277"/>
      <c r="M754" s="277"/>
      <c r="N754" s="277"/>
      <c r="O754" s="277"/>
      <c r="P754" s="277"/>
      <c r="Q754" s="277"/>
    </row>
    <row r="755" spans="1:17" s="275" customFormat="1" ht="10.15" x14ac:dyDescent="0.2">
      <c r="A755" s="282"/>
      <c r="B755" s="282"/>
      <c r="C755" s="282"/>
      <c r="D755" s="279" t="s">
        <v>254</v>
      </c>
      <c r="E755" s="276"/>
      <c r="F755" s="386"/>
      <c r="G755" s="386">
        <v>2.7</v>
      </c>
      <c r="H755" s="386">
        <v>1.86</v>
      </c>
      <c r="I755" s="386"/>
      <c r="J755" s="386">
        <f t="shared" si="60"/>
        <v>5.0199999999999996</v>
      </c>
      <c r="K755" s="277"/>
      <c r="L755" s="277"/>
      <c r="M755" s="277"/>
      <c r="N755" s="277"/>
      <c r="O755" s="277"/>
      <c r="P755" s="277"/>
      <c r="Q755" s="277"/>
    </row>
    <row r="756" spans="1:17" s="275" customFormat="1" x14ac:dyDescent="0.2">
      <c r="A756" s="282"/>
      <c r="B756" s="282"/>
      <c r="C756" s="282"/>
      <c r="D756" s="279" t="s">
        <v>255</v>
      </c>
      <c r="E756" s="276"/>
      <c r="F756" s="386"/>
      <c r="G756" s="386">
        <v>4.3499999999999996</v>
      </c>
      <c r="H756" s="386">
        <v>2.21</v>
      </c>
      <c r="I756" s="386"/>
      <c r="J756" s="386">
        <f t="shared" si="60"/>
        <v>9.61</v>
      </c>
      <c r="K756" s="277"/>
      <c r="L756" s="277"/>
      <c r="M756" s="277"/>
      <c r="N756" s="277"/>
      <c r="O756" s="277"/>
      <c r="P756" s="277"/>
      <c r="Q756" s="277"/>
    </row>
    <row r="757" spans="1:17" s="275" customFormat="1" x14ac:dyDescent="0.2">
      <c r="A757" s="282"/>
      <c r="B757" s="282"/>
      <c r="C757" s="282"/>
      <c r="D757" s="279" t="s">
        <v>256</v>
      </c>
      <c r="E757" s="276"/>
      <c r="F757" s="386"/>
      <c r="G757" s="386">
        <v>4.3499999999999996</v>
      </c>
      <c r="H757" s="386">
        <v>2.39</v>
      </c>
      <c r="I757" s="386"/>
      <c r="J757" s="386">
        <f t="shared" si="60"/>
        <v>10.4</v>
      </c>
      <c r="K757" s="277"/>
      <c r="L757" s="277"/>
      <c r="M757" s="277"/>
      <c r="N757" s="277"/>
      <c r="O757" s="277"/>
      <c r="P757" s="277"/>
      <c r="Q757" s="277"/>
    </row>
    <row r="758" spans="1:17" s="275" customFormat="1" ht="10.15" x14ac:dyDescent="0.2">
      <c r="A758" s="282"/>
      <c r="B758" s="282"/>
      <c r="C758" s="282"/>
      <c r="D758" s="284" t="s">
        <v>287</v>
      </c>
      <c r="E758" s="276"/>
      <c r="F758" s="386"/>
      <c r="G758" s="386"/>
      <c r="H758" s="386"/>
      <c r="I758" s="386"/>
      <c r="J758" s="386"/>
      <c r="K758" s="277"/>
      <c r="L758" s="277"/>
      <c r="M758" s="277"/>
      <c r="N758" s="277"/>
      <c r="O758" s="277"/>
      <c r="P758" s="277"/>
      <c r="Q758" s="277"/>
    </row>
    <row r="759" spans="1:17" s="275" customFormat="1" ht="10.15" x14ac:dyDescent="0.2">
      <c r="A759" s="282"/>
      <c r="B759" s="282"/>
      <c r="C759" s="282"/>
      <c r="D759" s="279" t="s">
        <v>257</v>
      </c>
      <c r="E759" s="276"/>
      <c r="F759" s="386"/>
      <c r="G759" s="386">
        <v>3.9</v>
      </c>
      <c r="H759" s="386">
        <v>5.77</v>
      </c>
      <c r="I759" s="386"/>
      <c r="J759" s="386">
        <f t="shared" si="60"/>
        <v>22.5</v>
      </c>
      <c r="K759" s="277"/>
      <c r="L759" s="277"/>
      <c r="M759" s="277"/>
      <c r="N759" s="277"/>
      <c r="O759" s="277"/>
      <c r="P759" s="277"/>
      <c r="Q759" s="277"/>
    </row>
    <row r="760" spans="1:17" s="275" customFormat="1" ht="10.15" x14ac:dyDescent="0.2">
      <c r="A760" s="282"/>
      <c r="B760" s="282"/>
      <c r="C760" s="282"/>
      <c r="D760" s="279"/>
      <c r="E760" s="276"/>
      <c r="F760" s="386"/>
      <c r="G760" s="386">
        <v>1.6</v>
      </c>
      <c r="H760" s="386">
        <v>1.45</v>
      </c>
      <c r="I760" s="386"/>
      <c r="J760" s="386">
        <f t="shared" si="60"/>
        <v>2.3199999999999998</v>
      </c>
      <c r="K760" s="277"/>
      <c r="L760" s="277"/>
      <c r="M760" s="277"/>
      <c r="N760" s="277"/>
      <c r="O760" s="277"/>
      <c r="P760" s="277"/>
      <c r="Q760" s="277"/>
    </row>
    <row r="761" spans="1:17" s="275" customFormat="1" x14ac:dyDescent="0.2">
      <c r="A761" s="282"/>
      <c r="B761" s="282"/>
      <c r="C761" s="282"/>
      <c r="D761" s="279" t="s">
        <v>258</v>
      </c>
      <c r="E761" s="276"/>
      <c r="F761" s="386"/>
      <c r="G761" s="386">
        <v>3.2</v>
      </c>
      <c r="H761" s="386">
        <v>3.22</v>
      </c>
      <c r="I761" s="386"/>
      <c r="J761" s="386">
        <f t="shared" si="60"/>
        <v>10.3</v>
      </c>
      <c r="K761" s="277"/>
      <c r="L761" s="277"/>
      <c r="M761" s="277"/>
      <c r="N761" s="277"/>
      <c r="O761" s="277"/>
      <c r="P761" s="277"/>
      <c r="Q761" s="277"/>
    </row>
    <row r="762" spans="1:17" s="275" customFormat="1" x14ac:dyDescent="0.2">
      <c r="A762" s="282"/>
      <c r="B762" s="282"/>
      <c r="C762" s="282"/>
      <c r="D762" s="279" t="s">
        <v>259</v>
      </c>
      <c r="E762" s="276"/>
      <c r="F762" s="386"/>
      <c r="G762" s="386">
        <v>3.2</v>
      </c>
      <c r="H762" s="386">
        <v>3.85</v>
      </c>
      <c r="I762" s="386"/>
      <c r="J762" s="386">
        <f t="shared" si="60"/>
        <v>12.32</v>
      </c>
      <c r="K762" s="277"/>
      <c r="L762" s="277"/>
      <c r="M762" s="277"/>
      <c r="N762" s="277"/>
      <c r="O762" s="277"/>
      <c r="P762" s="277"/>
      <c r="Q762" s="277"/>
    </row>
    <row r="763" spans="1:17" s="275" customFormat="1" ht="10.15" x14ac:dyDescent="0.2">
      <c r="A763" s="282"/>
      <c r="B763" s="282"/>
      <c r="C763" s="282"/>
      <c r="D763" s="279" t="s">
        <v>260</v>
      </c>
      <c r="E763" s="276"/>
      <c r="F763" s="386"/>
      <c r="G763" s="386">
        <v>2.15</v>
      </c>
      <c r="H763" s="386">
        <v>1.3</v>
      </c>
      <c r="I763" s="386"/>
      <c r="J763" s="386">
        <f t="shared" si="60"/>
        <v>2.8</v>
      </c>
      <c r="K763" s="277"/>
      <c r="L763" s="277"/>
      <c r="M763" s="277"/>
      <c r="N763" s="277"/>
      <c r="O763" s="277"/>
      <c r="P763" s="277"/>
      <c r="Q763" s="277"/>
    </row>
    <row r="764" spans="1:17" s="275" customFormat="1" ht="10.15" x14ac:dyDescent="0.2">
      <c r="A764" s="282"/>
      <c r="B764" s="282"/>
      <c r="C764" s="282"/>
      <c r="D764" s="279" t="s">
        <v>262</v>
      </c>
      <c r="E764" s="276"/>
      <c r="F764" s="386"/>
      <c r="G764" s="386">
        <v>6.81</v>
      </c>
      <c r="H764" s="386">
        <v>4.5</v>
      </c>
      <c r="I764" s="386"/>
      <c r="J764" s="386">
        <f t="shared" si="60"/>
        <v>30.65</v>
      </c>
      <c r="K764" s="277"/>
      <c r="L764" s="277"/>
      <c r="M764" s="277"/>
      <c r="N764" s="277"/>
      <c r="O764" s="277"/>
      <c r="P764" s="277"/>
      <c r="Q764" s="277"/>
    </row>
    <row r="765" spans="1:17" s="275" customFormat="1" ht="10.15" x14ac:dyDescent="0.2">
      <c r="A765" s="282"/>
      <c r="B765" s="282"/>
      <c r="C765" s="282"/>
      <c r="D765" s="279" t="s">
        <v>264</v>
      </c>
      <c r="E765" s="276"/>
      <c r="F765" s="386"/>
      <c r="G765" s="386">
        <v>3.19</v>
      </c>
      <c r="H765" s="386">
        <v>1.5</v>
      </c>
      <c r="I765" s="386"/>
      <c r="J765" s="386">
        <f t="shared" si="60"/>
        <v>4.79</v>
      </c>
      <c r="K765" s="277"/>
      <c r="L765" s="277"/>
      <c r="M765" s="277"/>
      <c r="N765" s="277"/>
      <c r="O765" s="277"/>
      <c r="P765" s="277"/>
      <c r="Q765" s="277"/>
    </row>
    <row r="766" spans="1:17" s="275" customFormat="1" ht="10.15" x14ac:dyDescent="0.2">
      <c r="A766" s="282"/>
      <c r="B766" s="282"/>
      <c r="C766" s="282"/>
      <c r="D766" s="279"/>
      <c r="E766" s="276"/>
      <c r="F766" s="386"/>
      <c r="G766" s="386">
        <v>3.19</v>
      </c>
      <c r="H766" s="386">
        <v>3.64</v>
      </c>
      <c r="I766" s="386"/>
      <c r="J766" s="386">
        <f t="shared" si="60"/>
        <v>11.61</v>
      </c>
      <c r="K766" s="277"/>
      <c r="L766" s="277"/>
      <c r="M766" s="277"/>
      <c r="N766" s="277"/>
      <c r="O766" s="277"/>
      <c r="P766" s="277"/>
      <c r="Q766" s="277"/>
    </row>
    <row r="767" spans="1:17" s="275" customFormat="1" ht="10.15" x14ac:dyDescent="0.2">
      <c r="A767" s="282"/>
      <c r="B767" s="282"/>
      <c r="C767" s="282"/>
      <c r="D767" s="279"/>
      <c r="E767" s="276"/>
      <c r="F767" s="386"/>
      <c r="G767" s="386">
        <v>4.54</v>
      </c>
      <c r="H767" s="386">
        <v>3.5</v>
      </c>
      <c r="I767" s="386"/>
      <c r="J767" s="386">
        <f t="shared" si="60"/>
        <v>15.89</v>
      </c>
      <c r="K767" s="277"/>
      <c r="L767" s="277"/>
      <c r="M767" s="277"/>
      <c r="N767" s="277"/>
      <c r="O767" s="277"/>
      <c r="P767" s="277"/>
      <c r="Q767" s="277"/>
    </row>
    <row r="768" spans="1:17" s="275" customFormat="1" ht="10.15" x14ac:dyDescent="0.2">
      <c r="A768" s="282"/>
      <c r="B768" s="282"/>
      <c r="C768" s="282"/>
      <c r="D768" s="279" t="s">
        <v>265</v>
      </c>
      <c r="E768" s="276"/>
      <c r="F768" s="386"/>
      <c r="G768" s="386">
        <v>2.13</v>
      </c>
      <c r="H768" s="386">
        <v>3.64</v>
      </c>
      <c r="I768" s="386"/>
      <c r="J768" s="386">
        <f t="shared" si="60"/>
        <v>7.75</v>
      </c>
      <c r="K768" s="277"/>
      <c r="L768" s="277"/>
      <c r="M768" s="277"/>
      <c r="N768" s="277"/>
      <c r="O768" s="277"/>
      <c r="P768" s="277"/>
      <c r="Q768" s="277"/>
    </row>
    <row r="769" spans="1:17" s="275" customFormat="1" ht="10.15" x14ac:dyDescent="0.2">
      <c r="A769" s="282"/>
      <c r="B769" s="282"/>
      <c r="C769" s="282"/>
      <c r="D769" s="279"/>
      <c r="E769" s="276"/>
      <c r="F769" s="386"/>
      <c r="G769" s="386">
        <v>2.33</v>
      </c>
      <c r="H769" s="386">
        <v>3.34</v>
      </c>
      <c r="I769" s="386"/>
      <c r="J769" s="386">
        <f t="shared" si="60"/>
        <v>7.78</v>
      </c>
      <c r="K769" s="277"/>
      <c r="L769" s="277"/>
      <c r="M769" s="277"/>
      <c r="N769" s="277"/>
      <c r="O769" s="277"/>
      <c r="P769" s="277"/>
      <c r="Q769" s="277"/>
    </row>
    <row r="770" spans="1:17" s="275" customFormat="1" ht="10.15" x14ac:dyDescent="0.2">
      <c r="A770" s="282"/>
      <c r="B770" s="282"/>
      <c r="C770" s="282"/>
      <c r="D770" s="279"/>
      <c r="E770" s="276"/>
      <c r="F770" s="386"/>
      <c r="G770" s="386">
        <v>1.1299999999999999</v>
      </c>
      <c r="H770" s="386">
        <v>2.1800000000000002</v>
      </c>
      <c r="I770" s="386"/>
      <c r="J770" s="386">
        <f t="shared" si="60"/>
        <v>2.46</v>
      </c>
      <c r="K770" s="277"/>
      <c r="L770" s="277"/>
      <c r="M770" s="277"/>
      <c r="N770" s="277"/>
      <c r="O770" s="277"/>
      <c r="P770" s="277"/>
      <c r="Q770" s="277"/>
    </row>
    <row r="771" spans="1:17" s="275" customFormat="1" ht="10.15" x14ac:dyDescent="0.2">
      <c r="A771" s="282"/>
      <c r="B771" s="282"/>
      <c r="C771" s="282"/>
      <c r="D771" s="279" t="s">
        <v>266</v>
      </c>
      <c r="E771" s="276"/>
      <c r="F771" s="386"/>
      <c r="G771" s="386">
        <v>6.99</v>
      </c>
      <c r="H771" s="386">
        <v>4</v>
      </c>
      <c r="I771" s="386"/>
      <c r="J771" s="386">
        <f t="shared" si="60"/>
        <v>27.96</v>
      </c>
      <c r="K771" s="277"/>
      <c r="L771" s="277"/>
      <c r="M771" s="277"/>
      <c r="N771" s="277"/>
      <c r="O771" s="277"/>
      <c r="P771" s="277"/>
      <c r="Q771" s="277"/>
    </row>
    <row r="772" spans="1:17" s="275" customFormat="1" ht="10.15" x14ac:dyDescent="0.2">
      <c r="A772" s="282"/>
      <c r="B772" s="282"/>
      <c r="C772" s="282"/>
      <c r="D772" s="279" t="s">
        <v>267</v>
      </c>
      <c r="E772" s="276"/>
      <c r="F772" s="386"/>
      <c r="G772" s="386">
        <v>6.97</v>
      </c>
      <c r="H772" s="386">
        <v>4</v>
      </c>
      <c r="I772" s="386"/>
      <c r="J772" s="386">
        <f t="shared" si="60"/>
        <v>27.88</v>
      </c>
      <c r="K772" s="277"/>
      <c r="L772" s="277"/>
      <c r="M772" s="277"/>
      <c r="N772" s="277"/>
      <c r="O772" s="277"/>
      <c r="P772" s="277"/>
      <c r="Q772" s="277"/>
    </row>
    <row r="773" spans="1:17" s="275" customFormat="1" ht="10.15" x14ac:dyDescent="0.2">
      <c r="A773" s="282"/>
      <c r="B773" s="282"/>
      <c r="C773" s="282"/>
      <c r="D773" s="279" t="s">
        <v>268</v>
      </c>
      <c r="E773" s="276"/>
      <c r="F773" s="386"/>
      <c r="G773" s="386">
        <v>6.97</v>
      </c>
      <c r="H773" s="386">
        <v>4</v>
      </c>
      <c r="I773" s="386"/>
      <c r="J773" s="386">
        <f t="shared" si="60"/>
        <v>27.88</v>
      </c>
      <c r="K773" s="277"/>
      <c r="L773" s="277"/>
      <c r="M773" s="277"/>
      <c r="N773" s="277"/>
      <c r="O773" s="277"/>
      <c r="P773" s="277"/>
      <c r="Q773" s="277"/>
    </row>
    <row r="774" spans="1:17" s="275" customFormat="1" ht="10.15" x14ac:dyDescent="0.2">
      <c r="A774" s="282"/>
      <c r="B774" s="282"/>
      <c r="C774" s="282"/>
      <c r="D774" s="279" t="s">
        <v>269</v>
      </c>
      <c r="E774" s="276"/>
      <c r="F774" s="386"/>
      <c r="G774" s="386">
        <v>6.97</v>
      </c>
      <c r="H774" s="386">
        <v>4</v>
      </c>
      <c r="I774" s="386"/>
      <c r="J774" s="386">
        <f t="shared" si="60"/>
        <v>27.88</v>
      </c>
      <c r="K774" s="277"/>
      <c r="L774" s="277"/>
      <c r="M774" s="277"/>
      <c r="N774" s="277"/>
      <c r="O774" s="277"/>
      <c r="P774" s="277"/>
      <c r="Q774" s="277"/>
    </row>
    <row r="775" spans="1:17" s="275" customFormat="1" ht="10.15" x14ac:dyDescent="0.2">
      <c r="A775" s="282"/>
      <c r="B775" s="282"/>
      <c r="C775" s="282"/>
      <c r="D775" s="279" t="s">
        <v>270</v>
      </c>
      <c r="E775" s="276"/>
      <c r="F775" s="386"/>
      <c r="G775" s="386">
        <v>6.97</v>
      </c>
      <c r="H775" s="386">
        <v>4</v>
      </c>
      <c r="I775" s="386"/>
      <c r="J775" s="386">
        <f t="shared" si="60"/>
        <v>27.88</v>
      </c>
      <c r="K775" s="277"/>
      <c r="L775" s="277"/>
      <c r="M775" s="277"/>
      <c r="N775" s="277"/>
      <c r="O775" s="277"/>
      <c r="P775" s="277"/>
      <c r="Q775" s="277"/>
    </row>
    <row r="776" spans="1:17" s="275" customFormat="1" ht="10.15" x14ac:dyDescent="0.2">
      <c r="A776" s="282"/>
      <c r="B776" s="282"/>
      <c r="C776" s="282"/>
      <c r="D776" s="279" t="s">
        <v>271</v>
      </c>
      <c r="E776" s="276"/>
      <c r="F776" s="386"/>
      <c r="G776" s="386">
        <v>6.99</v>
      </c>
      <c r="H776" s="386">
        <v>4.75</v>
      </c>
      <c r="I776" s="386"/>
      <c r="J776" s="386">
        <f t="shared" si="60"/>
        <v>33.200000000000003</v>
      </c>
      <c r="K776" s="277"/>
      <c r="L776" s="277"/>
      <c r="M776" s="277"/>
      <c r="N776" s="277"/>
      <c r="O776" s="277"/>
      <c r="P776" s="277"/>
      <c r="Q776" s="277"/>
    </row>
    <row r="777" spans="1:17" s="275" customFormat="1" ht="10.15" x14ac:dyDescent="0.2">
      <c r="A777" s="282"/>
      <c r="B777" s="282"/>
      <c r="C777" s="282"/>
      <c r="D777" s="279" t="s">
        <v>272</v>
      </c>
      <c r="E777" s="276"/>
      <c r="F777" s="386"/>
      <c r="G777" s="386">
        <v>6.97</v>
      </c>
      <c r="H777" s="386">
        <v>4.75</v>
      </c>
      <c r="I777" s="386"/>
      <c r="J777" s="386">
        <f t="shared" si="60"/>
        <v>33.11</v>
      </c>
      <c r="K777" s="277"/>
      <c r="L777" s="277"/>
      <c r="M777" s="277"/>
      <c r="N777" s="277"/>
      <c r="O777" s="277"/>
      <c r="P777" s="277"/>
      <c r="Q777" s="277"/>
    </row>
    <row r="778" spans="1:17" s="275" customFormat="1" ht="10.15" x14ac:dyDescent="0.2">
      <c r="A778" s="282"/>
      <c r="B778" s="282"/>
      <c r="C778" s="282"/>
      <c r="D778" s="279" t="s">
        <v>273</v>
      </c>
      <c r="E778" s="276"/>
      <c r="F778" s="386"/>
      <c r="G778" s="386">
        <v>6.97</v>
      </c>
      <c r="H778" s="386">
        <v>4.75</v>
      </c>
      <c r="I778" s="386"/>
      <c r="J778" s="386">
        <f t="shared" si="60"/>
        <v>33.11</v>
      </c>
      <c r="K778" s="277"/>
      <c r="L778" s="277"/>
      <c r="M778" s="277"/>
      <c r="N778" s="277"/>
      <c r="O778" s="277"/>
      <c r="P778" s="277"/>
      <c r="Q778" s="277"/>
    </row>
    <row r="779" spans="1:17" s="275" customFormat="1" ht="10.15" x14ac:dyDescent="0.2">
      <c r="A779" s="282"/>
      <c r="B779" s="282"/>
      <c r="C779" s="282"/>
      <c r="D779" s="279" t="s">
        <v>274</v>
      </c>
      <c r="E779" s="276"/>
      <c r="F779" s="386"/>
      <c r="G779" s="386">
        <v>6.97</v>
      </c>
      <c r="H779" s="386">
        <v>4.75</v>
      </c>
      <c r="I779" s="386"/>
      <c r="J779" s="386">
        <f t="shared" si="60"/>
        <v>33.11</v>
      </c>
      <c r="K779" s="277"/>
      <c r="L779" s="277"/>
      <c r="M779" s="277"/>
      <c r="N779" s="277"/>
      <c r="O779" s="277"/>
      <c r="P779" s="277"/>
      <c r="Q779" s="277"/>
    </row>
    <row r="780" spans="1:17" s="275" customFormat="1" ht="10.15" x14ac:dyDescent="0.2">
      <c r="A780" s="282"/>
      <c r="B780" s="282"/>
      <c r="C780" s="282"/>
      <c r="D780" s="279" t="s">
        <v>275</v>
      </c>
      <c r="E780" s="276"/>
      <c r="F780" s="386"/>
      <c r="G780" s="386">
        <v>6.97</v>
      </c>
      <c r="H780" s="386">
        <v>4.75</v>
      </c>
      <c r="I780" s="386"/>
      <c r="J780" s="386">
        <f t="shared" si="60"/>
        <v>33.11</v>
      </c>
      <c r="K780" s="277"/>
      <c r="L780" s="277"/>
      <c r="M780" s="277"/>
      <c r="N780" s="277"/>
      <c r="O780" s="277"/>
      <c r="P780" s="277"/>
      <c r="Q780" s="277"/>
    </row>
    <row r="781" spans="1:17" s="275" customFormat="1" ht="10.15" x14ac:dyDescent="0.2">
      <c r="A781" s="282"/>
      <c r="B781" s="282"/>
      <c r="C781" s="282"/>
      <c r="D781" s="279" t="s">
        <v>276</v>
      </c>
      <c r="E781" s="276"/>
      <c r="F781" s="386">
        <v>2</v>
      </c>
      <c r="G781" s="386">
        <v>35.770000000000003</v>
      </c>
      <c r="H781" s="386">
        <v>2</v>
      </c>
      <c r="I781" s="386"/>
      <c r="J781" s="386">
        <f t="shared" si="60"/>
        <v>143.08000000000001</v>
      </c>
      <c r="K781" s="277"/>
      <c r="L781" s="277"/>
      <c r="M781" s="277"/>
      <c r="N781" s="277"/>
      <c r="O781" s="277"/>
      <c r="P781" s="277"/>
      <c r="Q781" s="277"/>
    </row>
    <row r="782" spans="1:17" s="275" customFormat="1" ht="10.15" x14ac:dyDescent="0.2">
      <c r="A782" s="282"/>
      <c r="B782" s="282"/>
      <c r="C782" s="282"/>
      <c r="D782" s="279"/>
      <c r="E782" s="276"/>
      <c r="F782" s="386"/>
      <c r="G782" s="386">
        <v>2.5</v>
      </c>
      <c r="H782" s="386">
        <v>17.600000000000001</v>
      </c>
      <c r="I782" s="386"/>
      <c r="J782" s="386">
        <f t="shared" si="60"/>
        <v>44</v>
      </c>
      <c r="K782" s="277"/>
      <c r="L782" s="277"/>
      <c r="M782" s="277"/>
      <c r="N782" s="277"/>
      <c r="O782" s="277"/>
      <c r="P782" s="277"/>
      <c r="Q782" s="277"/>
    </row>
    <row r="783" spans="1:17" s="275" customFormat="1" ht="10.15" x14ac:dyDescent="0.2">
      <c r="A783" s="282"/>
      <c r="B783" s="282"/>
      <c r="C783" s="282"/>
      <c r="D783" s="279"/>
      <c r="E783" s="276"/>
      <c r="F783" s="386"/>
      <c r="G783" s="386">
        <v>1</v>
      </c>
      <c r="H783" s="386">
        <v>1.1599999999999999</v>
      </c>
      <c r="I783" s="386"/>
      <c r="J783" s="386">
        <f t="shared" si="60"/>
        <v>1.1599999999999999</v>
      </c>
      <c r="K783" s="277"/>
      <c r="L783" s="277"/>
      <c r="M783" s="277"/>
      <c r="N783" s="277"/>
      <c r="O783" s="277"/>
      <c r="P783" s="277"/>
      <c r="Q783" s="277"/>
    </row>
    <row r="784" spans="1:17" s="275" customFormat="1" ht="10.15" x14ac:dyDescent="0.2">
      <c r="A784" s="282"/>
      <c r="B784" s="282"/>
      <c r="C784" s="282"/>
      <c r="D784" s="279"/>
      <c r="E784" s="276"/>
      <c r="F784" s="386"/>
      <c r="G784" s="386">
        <v>3.63</v>
      </c>
      <c r="H784" s="386">
        <v>1.5</v>
      </c>
      <c r="I784" s="386"/>
      <c r="J784" s="386">
        <f t="shared" si="60"/>
        <v>5.45</v>
      </c>
      <c r="K784" s="277"/>
      <c r="L784" s="277"/>
      <c r="M784" s="277"/>
      <c r="N784" s="277"/>
      <c r="O784" s="277"/>
      <c r="P784" s="277"/>
      <c r="Q784" s="277"/>
    </row>
    <row r="785" spans="1:17" s="275" customFormat="1" ht="10.15" x14ac:dyDescent="0.2">
      <c r="A785" s="282"/>
      <c r="B785" s="282"/>
      <c r="C785" s="282"/>
      <c r="D785" s="279"/>
      <c r="E785" s="276"/>
      <c r="F785" s="386"/>
      <c r="G785" s="386">
        <v>2.83</v>
      </c>
      <c r="H785" s="386">
        <v>17.600000000000001</v>
      </c>
      <c r="I785" s="386"/>
      <c r="J785" s="386">
        <f t="shared" si="60"/>
        <v>49.81</v>
      </c>
      <c r="K785" s="277"/>
      <c r="L785" s="277"/>
      <c r="M785" s="277"/>
      <c r="N785" s="277"/>
      <c r="O785" s="277"/>
      <c r="P785" s="277"/>
      <c r="Q785" s="277"/>
    </row>
    <row r="786" spans="1:17" s="275" customFormat="1" ht="10.15" x14ac:dyDescent="0.2">
      <c r="A786" s="282"/>
      <c r="B786" s="282"/>
      <c r="C786" s="282"/>
      <c r="D786" s="279"/>
      <c r="E786" s="276"/>
      <c r="F786" s="386"/>
      <c r="G786" s="386">
        <v>2.58</v>
      </c>
      <c r="H786" s="386">
        <v>4.3899999999999997</v>
      </c>
      <c r="I786" s="386"/>
      <c r="J786" s="386">
        <f t="shared" si="60"/>
        <v>11.33</v>
      </c>
      <c r="K786" s="277"/>
      <c r="L786" s="277"/>
      <c r="M786" s="277"/>
      <c r="N786" s="277"/>
      <c r="O786" s="277"/>
      <c r="P786" s="277"/>
      <c r="Q786" s="277"/>
    </row>
    <row r="787" spans="1:17" s="275" customFormat="1" ht="10.15" x14ac:dyDescent="0.2">
      <c r="A787" s="282"/>
      <c r="B787" s="282"/>
      <c r="C787" s="282"/>
      <c r="D787" s="279"/>
      <c r="E787" s="276"/>
      <c r="F787" s="386"/>
      <c r="G787" s="386">
        <v>1.29</v>
      </c>
      <c r="H787" s="386">
        <v>3.37</v>
      </c>
      <c r="I787" s="386"/>
      <c r="J787" s="386">
        <f t="shared" si="60"/>
        <v>4.3499999999999996</v>
      </c>
      <c r="K787" s="277"/>
      <c r="L787" s="277"/>
      <c r="M787" s="277"/>
      <c r="N787" s="277"/>
      <c r="O787" s="277"/>
      <c r="P787" s="277"/>
      <c r="Q787" s="277"/>
    </row>
    <row r="788" spans="1:17" s="275" customFormat="1" ht="10.15" x14ac:dyDescent="0.2">
      <c r="A788" s="282"/>
      <c r="B788" s="282"/>
      <c r="C788" s="282"/>
      <c r="D788" s="279"/>
      <c r="E788" s="276"/>
      <c r="F788" s="386"/>
      <c r="G788" s="386">
        <v>1.65</v>
      </c>
      <c r="H788" s="386">
        <v>1.73</v>
      </c>
      <c r="I788" s="386"/>
      <c r="J788" s="386">
        <f t="shared" si="60"/>
        <v>2.85</v>
      </c>
      <c r="K788" s="277"/>
      <c r="L788" s="277"/>
      <c r="M788" s="277"/>
      <c r="N788" s="277"/>
      <c r="O788" s="277"/>
      <c r="P788" s="277"/>
      <c r="Q788" s="277"/>
    </row>
    <row r="789" spans="1:17" s="275" customFormat="1" ht="10.15" x14ac:dyDescent="0.2">
      <c r="A789" s="282"/>
      <c r="B789" s="282"/>
      <c r="C789" s="282"/>
      <c r="D789" s="279"/>
      <c r="E789" s="276"/>
      <c r="F789" s="386"/>
      <c r="G789" s="386">
        <v>1.5</v>
      </c>
      <c r="H789" s="386">
        <v>4.25</v>
      </c>
      <c r="I789" s="386"/>
      <c r="J789" s="386">
        <f t="shared" si="60"/>
        <v>6.38</v>
      </c>
      <c r="K789" s="277"/>
      <c r="L789" s="277"/>
      <c r="M789" s="277"/>
      <c r="N789" s="277"/>
      <c r="O789" s="277"/>
      <c r="P789" s="277"/>
      <c r="Q789" s="277"/>
    </row>
    <row r="790" spans="1:17" s="275" customFormat="1" ht="10.15" x14ac:dyDescent="0.2">
      <c r="A790" s="282"/>
      <c r="B790" s="282"/>
      <c r="C790" s="282"/>
      <c r="D790" s="279" t="s">
        <v>277</v>
      </c>
      <c r="E790" s="276"/>
      <c r="F790" s="386"/>
      <c r="G790" s="386">
        <v>1.29</v>
      </c>
      <c r="H790" s="386">
        <v>5.91</v>
      </c>
      <c r="I790" s="386"/>
      <c r="J790" s="386">
        <f t="shared" si="60"/>
        <v>7.62</v>
      </c>
      <c r="K790" s="277"/>
      <c r="L790" s="277"/>
      <c r="M790" s="277"/>
      <c r="N790" s="277"/>
      <c r="O790" s="277"/>
      <c r="P790" s="277"/>
      <c r="Q790" s="277"/>
    </row>
    <row r="791" spans="1:17" s="275" customFormat="1" ht="10.15" x14ac:dyDescent="0.2">
      <c r="A791" s="282"/>
      <c r="B791" s="282"/>
      <c r="C791" s="282"/>
      <c r="D791" s="279"/>
      <c r="E791" s="276"/>
      <c r="F791" s="386"/>
      <c r="G791" s="386">
        <v>1.5</v>
      </c>
      <c r="H791" s="386">
        <v>2.94</v>
      </c>
      <c r="I791" s="386"/>
      <c r="J791" s="386">
        <f t="shared" si="60"/>
        <v>4.41</v>
      </c>
      <c r="K791" s="277"/>
      <c r="L791" s="277"/>
      <c r="M791" s="277"/>
      <c r="N791" s="277"/>
      <c r="O791" s="277"/>
      <c r="P791" s="277"/>
      <c r="Q791" s="277"/>
    </row>
    <row r="792" spans="1:17" s="275" customFormat="1" ht="10.15" x14ac:dyDescent="0.2">
      <c r="A792" s="282"/>
      <c r="B792" s="282"/>
      <c r="C792" s="282"/>
      <c r="D792" s="279"/>
      <c r="E792" s="276"/>
      <c r="F792" s="386"/>
      <c r="G792" s="386">
        <v>2.5</v>
      </c>
      <c r="H792" s="386">
        <v>3.4</v>
      </c>
      <c r="I792" s="386"/>
      <c r="J792" s="386">
        <f t="shared" si="60"/>
        <v>8.5</v>
      </c>
      <c r="K792" s="277"/>
      <c r="L792" s="277"/>
      <c r="M792" s="277"/>
      <c r="N792" s="277"/>
      <c r="O792" s="277"/>
      <c r="P792" s="277"/>
      <c r="Q792" s="277"/>
    </row>
    <row r="793" spans="1:17" s="275" customFormat="1" ht="10.15" x14ac:dyDescent="0.2">
      <c r="A793" s="282"/>
      <c r="B793" s="282"/>
      <c r="C793" s="282"/>
      <c r="D793" s="279"/>
      <c r="E793" s="276"/>
      <c r="F793" s="386"/>
      <c r="G793" s="386">
        <v>2.83</v>
      </c>
      <c r="H793" s="386">
        <v>4.0999999999999996</v>
      </c>
      <c r="I793" s="386"/>
      <c r="J793" s="386">
        <f t="shared" si="60"/>
        <v>11.6</v>
      </c>
      <c r="K793" s="277"/>
      <c r="L793" s="277"/>
      <c r="M793" s="277"/>
      <c r="N793" s="277"/>
      <c r="O793" s="277"/>
      <c r="P793" s="277"/>
      <c r="Q793" s="277"/>
    </row>
    <row r="794" spans="1:17" s="275" customFormat="1" ht="10.15" x14ac:dyDescent="0.2">
      <c r="A794" s="282"/>
      <c r="B794" s="282"/>
      <c r="C794" s="282"/>
      <c r="D794" s="279" t="s">
        <v>278</v>
      </c>
      <c r="E794" s="276"/>
      <c r="F794" s="386">
        <v>18</v>
      </c>
      <c r="G794" s="386">
        <v>1.35</v>
      </c>
      <c r="H794" s="386">
        <v>0.17</v>
      </c>
      <c r="I794" s="386"/>
      <c r="J794" s="386">
        <f t="shared" si="60"/>
        <v>4.13</v>
      </c>
      <c r="K794" s="277"/>
      <c r="L794" s="277"/>
      <c r="M794" s="277"/>
      <c r="N794" s="277"/>
      <c r="O794" s="277"/>
      <c r="P794" s="277"/>
      <c r="Q794" s="277"/>
    </row>
    <row r="795" spans="1:17" s="275" customFormat="1" ht="10.15" x14ac:dyDescent="0.2">
      <c r="A795" s="282"/>
      <c r="B795" s="282"/>
      <c r="C795" s="282"/>
      <c r="D795" s="279"/>
      <c r="E795" s="276"/>
      <c r="F795" s="386">
        <v>18</v>
      </c>
      <c r="G795" s="386">
        <v>1.25</v>
      </c>
      <c r="H795" s="386">
        <v>0.17</v>
      </c>
      <c r="I795" s="386"/>
      <c r="J795" s="386">
        <f t="shared" si="60"/>
        <v>3.83</v>
      </c>
      <c r="K795" s="277"/>
      <c r="L795" s="277"/>
      <c r="M795" s="277"/>
      <c r="N795" s="277"/>
      <c r="O795" s="277"/>
      <c r="P795" s="277"/>
      <c r="Q795" s="277"/>
    </row>
    <row r="796" spans="1:17" s="275" customFormat="1" ht="10.15" x14ac:dyDescent="0.2">
      <c r="A796" s="282"/>
      <c r="B796" s="282"/>
      <c r="C796" s="282"/>
      <c r="D796" s="279"/>
      <c r="E796" s="276"/>
      <c r="F796" s="386">
        <v>10</v>
      </c>
      <c r="G796" s="386">
        <v>1.5</v>
      </c>
      <c r="H796" s="386">
        <v>0.18</v>
      </c>
      <c r="I796" s="386"/>
      <c r="J796" s="386">
        <f t="shared" si="60"/>
        <v>2.7</v>
      </c>
      <c r="K796" s="277"/>
      <c r="L796" s="277"/>
      <c r="M796" s="277"/>
      <c r="N796" s="277"/>
      <c r="O796" s="277"/>
      <c r="P796" s="277"/>
      <c r="Q796" s="277"/>
    </row>
    <row r="797" spans="1:17" s="275" customFormat="1" ht="10.15" x14ac:dyDescent="0.2">
      <c r="A797" s="282"/>
      <c r="B797" s="282"/>
      <c r="C797" s="282"/>
      <c r="D797" s="279"/>
      <c r="E797" s="276"/>
      <c r="F797" s="386">
        <v>10</v>
      </c>
      <c r="G797" s="386">
        <v>1.29</v>
      </c>
      <c r="H797" s="386">
        <v>0.18</v>
      </c>
      <c r="I797" s="386"/>
      <c r="J797" s="386">
        <f t="shared" si="60"/>
        <v>2.3199999999999998</v>
      </c>
      <c r="K797" s="277"/>
      <c r="L797" s="277"/>
      <c r="M797" s="277"/>
      <c r="N797" s="277"/>
      <c r="O797" s="277"/>
      <c r="P797" s="277"/>
      <c r="Q797" s="277"/>
    </row>
    <row r="798" spans="1:17" s="275" customFormat="1" x14ac:dyDescent="0.2">
      <c r="A798" s="282"/>
      <c r="B798" s="282"/>
      <c r="C798" s="282"/>
      <c r="D798" s="284" t="s">
        <v>285</v>
      </c>
      <c r="E798" s="276"/>
      <c r="F798" s="386"/>
      <c r="G798" s="386"/>
      <c r="H798" s="386"/>
      <c r="I798" s="386"/>
      <c r="J798" s="386"/>
      <c r="K798" s="277"/>
      <c r="L798" s="277"/>
      <c r="M798" s="277"/>
      <c r="N798" s="277"/>
      <c r="O798" s="277"/>
      <c r="P798" s="277"/>
      <c r="Q798" s="277"/>
    </row>
    <row r="799" spans="1:17" s="275" customFormat="1" ht="10.15" x14ac:dyDescent="0.2">
      <c r="A799" s="282"/>
      <c r="B799" s="282"/>
      <c r="C799" s="282"/>
      <c r="D799" s="279" t="s">
        <v>301</v>
      </c>
      <c r="E799" s="276"/>
      <c r="F799" s="386"/>
      <c r="G799" s="386">
        <v>3.3</v>
      </c>
      <c r="H799" s="386">
        <v>2.7</v>
      </c>
      <c r="I799" s="386"/>
      <c r="J799" s="386">
        <f t="shared" si="60"/>
        <v>8.91</v>
      </c>
      <c r="K799" s="277"/>
      <c r="L799" s="277"/>
      <c r="M799" s="277"/>
      <c r="N799" s="277"/>
      <c r="O799" s="277"/>
      <c r="P799" s="277"/>
      <c r="Q799" s="277"/>
    </row>
    <row r="800" spans="1:17" s="275" customFormat="1" ht="10.15" x14ac:dyDescent="0.2">
      <c r="A800" s="282"/>
      <c r="B800" s="282"/>
      <c r="C800" s="282"/>
      <c r="D800" s="279" t="s">
        <v>302</v>
      </c>
      <c r="E800" s="276"/>
      <c r="F800" s="386"/>
      <c r="G800" s="386">
        <v>2</v>
      </c>
      <c r="H800" s="386">
        <v>2</v>
      </c>
      <c r="I800" s="386"/>
      <c r="J800" s="386">
        <f t="shared" si="60"/>
        <v>4</v>
      </c>
      <c r="K800" s="277"/>
      <c r="L800" s="277"/>
      <c r="M800" s="277"/>
      <c r="N800" s="277"/>
      <c r="O800" s="277"/>
      <c r="P800" s="277"/>
      <c r="Q800" s="277"/>
    </row>
    <row r="801" spans="1:17" s="275" customFormat="1" ht="10.15" x14ac:dyDescent="0.2">
      <c r="A801" s="282"/>
      <c r="B801" s="282"/>
      <c r="C801" s="282"/>
      <c r="D801" s="284" t="str">
        <f>"Total item "&amp;A748</f>
        <v>Total item 6.2</v>
      </c>
      <c r="E801" s="276"/>
      <c r="F801" s="386"/>
      <c r="G801" s="386"/>
      <c r="H801" s="386"/>
      <c r="I801" s="386"/>
      <c r="J801" s="383">
        <f>SUM(J750:J800)</f>
        <v>816.62000000000023</v>
      </c>
      <c r="K801" s="277"/>
      <c r="L801" s="277"/>
      <c r="M801" s="277"/>
      <c r="N801" s="277"/>
      <c r="O801" s="277"/>
      <c r="P801" s="277"/>
      <c r="Q801" s="277"/>
    </row>
    <row r="802" spans="1:17" s="275" customFormat="1" ht="10.15" x14ac:dyDescent="0.2">
      <c r="A802" s="282"/>
      <c r="B802" s="282"/>
      <c r="C802" s="282"/>
      <c r="D802" s="126"/>
      <c r="E802" s="119"/>
      <c r="F802" s="384"/>
      <c r="G802" s="384"/>
      <c r="H802" s="384"/>
      <c r="I802" s="384"/>
      <c r="J802" s="384"/>
      <c r="K802" s="277"/>
      <c r="L802" s="277"/>
      <c r="M802" s="277"/>
      <c r="N802" s="277"/>
      <c r="O802" s="277"/>
      <c r="P802" s="277"/>
      <c r="Q802" s="277"/>
    </row>
    <row r="803" spans="1:17" s="258" customFormat="1" ht="33.75" x14ac:dyDescent="0.2">
      <c r="A803" s="280" t="s">
        <v>39</v>
      </c>
      <c r="B803" s="280" t="s">
        <v>166</v>
      </c>
      <c r="C803" s="280">
        <v>87263</v>
      </c>
      <c r="D803" s="261" t="s">
        <v>252</v>
      </c>
      <c r="E803" s="281" t="s">
        <v>11</v>
      </c>
      <c r="F803" s="383"/>
      <c r="G803" s="385"/>
      <c r="H803" s="383"/>
      <c r="I803" s="383"/>
      <c r="J803" s="383"/>
      <c r="K803" s="283">
        <f>J852</f>
        <v>1028.4200000000003</v>
      </c>
      <c r="L803" s="283">
        <v>97.8</v>
      </c>
      <c r="M803" s="283">
        <f>ROUND(L803*(1+$T$7),2)</f>
        <v>118.47</v>
      </c>
      <c r="N803" s="283">
        <f>TRUNC(K803*M803,2)</f>
        <v>121836.91</v>
      </c>
      <c r="O803" s="283">
        <v>96.39</v>
      </c>
      <c r="P803" s="283">
        <f>ROUND(O803*(1+$S$7),2)</f>
        <v>122.65</v>
      </c>
      <c r="Q803" s="283">
        <f>TRUNC(K803*P803,2)</f>
        <v>126135.71</v>
      </c>
    </row>
    <row r="804" spans="1:17" s="275" customFormat="1" x14ac:dyDescent="0.2">
      <c r="A804" s="282"/>
      <c r="B804" s="282"/>
      <c r="C804" s="282"/>
      <c r="D804" s="284" t="s">
        <v>261</v>
      </c>
      <c r="E804" s="276"/>
      <c r="F804" s="386"/>
      <c r="G804" s="386"/>
      <c r="H804" s="386"/>
      <c r="I804" s="386"/>
      <c r="J804" s="386"/>
      <c r="K804" s="277"/>
      <c r="L804" s="277"/>
      <c r="M804" s="277"/>
      <c r="N804" s="277"/>
      <c r="O804" s="277"/>
      <c r="P804" s="277"/>
      <c r="Q804" s="277"/>
    </row>
    <row r="805" spans="1:17" s="275" customFormat="1" x14ac:dyDescent="0.2">
      <c r="A805" s="282"/>
      <c r="B805" s="282"/>
      <c r="C805" s="282"/>
      <c r="D805" s="279" t="s">
        <v>280</v>
      </c>
      <c r="E805" s="276"/>
      <c r="F805" s="386"/>
      <c r="G805" s="386">
        <v>7.8</v>
      </c>
      <c r="H805" s="386">
        <v>6.25</v>
      </c>
      <c r="I805" s="386"/>
      <c r="J805" s="386">
        <f t="shared" ref="J805:J815" si="61">ROUND(PRODUCT(F805:I805),2)</f>
        <v>48.75</v>
      </c>
      <c r="K805" s="277"/>
      <c r="L805" s="277"/>
      <c r="M805" s="277"/>
      <c r="N805" s="277"/>
      <c r="O805" s="277"/>
      <c r="P805" s="277"/>
      <c r="Q805" s="277"/>
    </row>
    <row r="806" spans="1:17" s="275" customFormat="1" ht="10.15" x14ac:dyDescent="0.2">
      <c r="A806" s="282"/>
      <c r="B806" s="282"/>
      <c r="C806" s="282"/>
      <c r="D806" s="279"/>
      <c r="E806" s="276"/>
      <c r="F806" s="386"/>
      <c r="G806" s="386">
        <v>7.4</v>
      </c>
      <c r="H806" s="386">
        <v>13.4</v>
      </c>
      <c r="I806" s="386"/>
      <c r="J806" s="386">
        <f t="shared" si="61"/>
        <v>99.16</v>
      </c>
      <c r="K806" s="277"/>
      <c r="L806" s="277"/>
      <c r="M806" s="277"/>
      <c r="N806" s="277"/>
      <c r="O806" s="277"/>
      <c r="P806" s="277"/>
      <c r="Q806" s="277"/>
    </row>
    <row r="807" spans="1:17" s="275" customFormat="1" x14ac:dyDescent="0.2">
      <c r="A807" s="282"/>
      <c r="B807" s="282"/>
      <c r="C807" s="282"/>
      <c r="D807" s="279" t="s">
        <v>251</v>
      </c>
      <c r="E807" s="276"/>
      <c r="F807" s="386"/>
      <c r="G807" s="386">
        <v>3.34</v>
      </c>
      <c r="H807" s="386">
        <v>2.0699999999999998</v>
      </c>
      <c r="I807" s="386"/>
      <c r="J807" s="386">
        <f t="shared" si="61"/>
        <v>6.91</v>
      </c>
      <c r="K807" s="277"/>
      <c r="L807" s="277"/>
      <c r="M807" s="277"/>
      <c r="N807" s="277"/>
      <c r="O807" s="277"/>
      <c r="P807" s="277"/>
      <c r="Q807" s="277"/>
    </row>
    <row r="808" spans="1:17" s="275" customFormat="1" ht="10.15" x14ac:dyDescent="0.2">
      <c r="A808" s="282"/>
      <c r="B808" s="282"/>
      <c r="C808" s="282"/>
      <c r="D808" s="279"/>
      <c r="E808" s="276"/>
      <c r="F808" s="386"/>
      <c r="G808" s="386">
        <v>2.73</v>
      </c>
      <c r="H808" s="386">
        <v>3.55</v>
      </c>
      <c r="I808" s="386"/>
      <c r="J808" s="386">
        <f t="shared" si="61"/>
        <v>9.69</v>
      </c>
      <c r="K808" s="277"/>
      <c r="L808" s="277"/>
      <c r="M808" s="277"/>
      <c r="N808" s="277"/>
      <c r="O808" s="277"/>
      <c r="P808" s="277"/>
      <c r="Q808" s="277"/>
    </row>
    <row r="809" spans="1:17" s="275" customFormat="1" ht="10.15" x14ac:dyDescent="0.2">
      <c r="A809" s="282"/>
      <c r="B809" s="282"/>
      <c r="C809" s="282"/>
      <c r="D809" s="279"/>
      <c r="E809" s="276"/>
      <c r="F809" s="386"/>
      <c r="G809" s="386">
        <v>3.19</v>
      </c>
      <c r="H809" s="386">
        <v>1.4</v>
      </c>
      <c r="I809" s="386"/>
      <c r="J809" s="386">
        <f t="shared" si="61"/>
        <v>4.47</v>
      </c>
      <c r="K809" s="277"/>
      <c r="L809" s="277"/>
      <c r="M809" s="277"/>
      <c r="N809" s="277"/>
      <c r="O809" s="277"/>
      <c r="P809" s="277"/>
      <c r="Q809" s="277"/>
    </row>
    <row r="810" spans="1:17" s="275" customFormat="1" x14ac:dyDescent="0.2">
      <c r="A810" s="282"/>
      <c r="B810" s="282"/>
      <c r="C810" s="282"/>
      <c r="D810" s="279" t="s">
        <v>253</v>
      </c>
      <c r="E810" s="276"/>
      <c r="F810" s="386"/>
      <c r="G810" s="386">
        <v>2.7</v>
      </c>
      <c r="H810" s="386">
        <v>1.43</v>
      </c>
      <c r="I810" s="386"/>
      <c r="J810" s="386">
        <f t="shared" si="61"/>
        <v>3.86</v>
      </c>
      <c r="K810" s="277"/>
      <c r="L810" s="277"/>
      <c r="M810" s="277"/>
      <c r="N810" s="277"/>
      <c r="O810" s="277"/>
      <c r="P810" s="277"/>
      <c r="Q810" s="277"/>
    </row>
    <row r="811" spans="1:17" s="275" customFormat="1" ht="10.15" x14ac:dyDescent="0.2">
      <c r="A811" s="282"/>
      <c r="B811" s="282"/>
      <c r="C811" s="282"/>
      <c r="D811" s="279"/>
      <c r="E811" s="276"/>
      <c r="F811" s="386"/>
      <c r="G811" s="386">
        <v>2.7</v>
      </c>
      <c r="H811" s="386">
        <v>1.46</v>
      </c>
      <c r="I811" s="386"/>
      <c r="J811" s="386">
        <f t="shared" si="61"/>
        <v>3.94</v>
      </c>
      <c r="K811" s="277"/>
      <c r="L811" s="277"/>
      <c r="M811" s="277"/>
      <c r="N811" s="277"/>
      <c r="O811" s="277"/>
      <c r="P811" s="277"/>
      <c r="Q811" s="277"/>
    </row>
    <row r="812" spans="1:17" s="275" customFormat="1" ht="10.15" x14ac:dyDescent="0.2">
      <c r="A812" s="282"/>
      <c r="B812" s="282"/>
      <c r="C812" s="282"/>
      <c r="D812" s="279" t="s">
        <v>254</v>
      </c>
      <c r="E812" s="276"/>
      <c r="F812" s="386"/>
      <c r="G812" s="386">
        <v>2.7</v>
      </c>
      <c r="H812" s="386">
        <v>1.86</v>
      </c>
      <c r="I812" s="386"/>
      <c r="J812" s="386">
        <f t="shared" si="61"/>
        <v>5.0199999999999996</v>
      </c>
      <c r="K812" s="277"/>
      <c r="L812" s="277"/>
      <c r="M812" s="277"/>
      <c r="N812" s="277"/>
      <c r="O812" s="277"/>
      <c r="P812" s="277"/>
      <c r="Q812" s="277"/>
    </row>
    <row r="813" spans="1:17" s="275" customFormat="1" x14ac:dyDescent="0.2">
      <c r="A813" s="282"/>
      <c r="B813" s="282"/>
      <c r="C813" s="282"/>
      <c r="D813" s="279" t="s">
        <v>255</v>
      </c>
      <c r="E813" s="276"/>
      <c r="F813" s="386"/>
      <c r="G813" s="386">
        <v>4.3499999999999996</v>
      </c>
      <c r="H813" s="386">
        <v>2.21</v>
      </c>
      <c r="I813" s="386"/>
      <c r="J813" s="386">
        <f t="shared" si="61"/>
        <v>9.61</v>
      </c>
      <c r="K813" s="277"/>
      <c r="L813" s="277"/>
      <c r="M813" s="277"/>
      <c r="N813" s="277"/>
      <c r="O813" s="277"/>
      <c r="P813" s="277"/>
      <c r="Q813" s="277"/>
    </row>
    <row r="814" spans="1:17" s="275" customFormat="1" x14ac:dyDescent="0.2">
      <c r="A814" s="282"/>
      <c r="B814" s="282"/>
      <c r="C814" s="282"/>
      <c r="D814" s="279" t="s">
        <v>256</v>
      </c>
      <c r="E814" s="276"/>
      <c r="F814" s="386"/>
      <c r="G814" s="386">
        <v>4.3499999999999996</v>
      </c>
      <c r="H814" s="386">
        <v>2.39</v>
      </c>
      <c r="I814" s="386"/>
      <c r="J814" s="386">
        <f t="shared" si="61"/>
        <v>10.4</v>
      </c>
      <c r="K814" s="277"/>
      <c r="L814" s="277"/>
      <c r="M814" s="277"/>
      <c r="N814" s="277"/>
      <c r="O814" s="277"/>
      <c r="P814" s="277"/>
      <c r="Q814" s="277"/>
    </row>
    <row r="815" spans="1:17" s="275" customFormat="1" ht="10.15" x14ac:dyDescent="0.2">
      <c r="A815" s="282"/>
      <c r="B815" s="282"/>
      <c r="C815" s="282"/>
      <c r="D815" s="279" t="s">
        <v>233</v>
      </c>
      <c r="E815" s="276"/>
      <c r="F815" s="386"/>
      <c r="G815" s="386">
        <v>7.4</v>
      </c>
      <c r="H815" s="386">
        <v>13</v>
      </c>
      <c r="I815" s="386"/>
      <c r="J815" s="386">
        <f t="shared" si="61"/>
        <v>96.2</v>
      </c>
      <c r="K815" s="277"/>
      <c r="L815" s="277"/>
      <c r="M815" s="277"/>
      <c r="N815" s="277"/>
      <c r="O815" s="277"/>
      <c r="P815" s="277"/>
      <c r="Q815" s="277"/>
    </row>
    <row r="816" spans="1:17" s="275" customFormat="1" ht="10.15" x14ac:dyDescent="0.2">
      <c r="A816" s="282"/>
      <c r="B816" s="282"/>
      <c r="C816" s="282"/>
      <c r="D816" s="284" t="s">
        <v>263</v>
      </c>
      <c r="E816" s="276"/>
      <c r="F816" s="386"/>
      <c r="G816" s="386"/>
      <c r="H816" s="386"/>
      <c r="I816" s="386"/>
      <c r="J816" s="386"/>
      <c r="K816" s="277"/>
      <c r="L816" s="277"/>
      <c r="M816" s="277"/>
      <c r="N816" s="277"/>
      <c r="O816" s="277"/>
      <c r="P816" s="277"/>
      <c r="Q816" s="277"/>
    </row>
    <row r="817" spans="1:17" s="275" customFormat="1" ht="10.15" x14ac:dyDescent="0.2">
      <c r="A817" s="282"/>
      <c r="B817" s="282"/>
      <c r="C817" s="282"/>
      <c r="D817" s="279" t="s">
        <v>257</v>
      </c>
      <c r="E817" s="276"/>
      <c r="F817" s="386"/>
      <c r="G817" s="386">
        <v>3.9</v>
      </c>
      <c r="H817" s="386">
        <v>5.77</v>
      </c>
      <c r="I817" s="386"/>
      <c r="J817" s="386">
        <f t="shared" ref="J817:J851" si="62">ROUND(PRODUCT(F817:I817),2)</f>
        <v>22.5</v>
      </c>
      <c r="K817" s="277"/>
      <c r="L817" s="277"/>
      <c r="M817" s="277"/>
      <c r="N817" s="277"/>
      <c r="O817" s="277"/>
      <c r="P817" s="277"/>
      <c r="Q817" s="277"/>
    </row>
    <row r="818" spans="1:17" s="275" customFormat="1" ht="10.15" x14ac:dyDescent="0.2">
      <c r="A818" s="282"/>
      <c r="B818" s="282"/>
      <c r="C818" s="282"/>
      <c r="D818" s="279"/>
      <c r="E818" s="276"/>
      <c r="F818" s="386"/>
      <c r="G818" s="386">
        <v>1.6</v>
      </c>
      <c r="H818" s="386">
        <v>1.45</v>
      </c>
      <c r="I818" s="386"/>
      <c r="J818" s="386">
        <f t="shared" si="62"/>
        <v>2.3199999999999998</v>
      </c>
      <c r="K818" s="277"/>
      <c r="L818" s="277"/>
      <c r="M818" s="277"/>
      <c r="N818" s="277"/>
      <c r="O818" s="277"/>
      <c r="P818" s="277"/>
      <c r="Q818" s="277"/>
    </row>
    <row r="819" spans="1:17" s="275" customFormat="1" x14ac:dyDescent="0.2">
      <c r="A819" s="282"/>
      <c r="B819" s="282"/>
      <c r="C819" s="282"/>
      <c r="D819" s="279" t="s">
        <v>258</v>
      </c>
      <c r="E819" s="276"/>
      <c r="F819" s="386"/>
      <c r="G819" s="386">
        <v>3.2</v>
      </c>
      <c r="H819" s="386">
        <v>3.22</v>
      </c>
      <c r="I819" s="386"/>
      <c r="J819" s="386">
        <f t="shared" si="62"/>
        <v>10.3</v>
      </c>
      <c r="K819" s="277"/>
      <c r="L819" s="277"/>
      <c r="M819" s="277"/>
      <c r="N819" s="277"/>
      <c r="O819" s="277"/>
      <c r="P819" s="277"/>
      <c r="Q819" s="277"/>
    </row>
    <row r="820" spans="1:17" s="275" customFormat="1" x14ac:dyDescent="0.2">
      <c r="A820" s="282"/>
      <c r="B820" s="282"/>
      <c r="C820" s="282"/>
      <c r="D820" s="279" t="s">
        <v>259</v>
      </c>
      <c r="E820" s="276"/>
      <c r="F820" s="386"/>
      <c r="G820" s="386">
        <v>3.2</v>
      </c>
      <c r="H820" s="386">
        <v>3.85</v>
      </c>
      <c r="I820" s="386"/>
      <c r="J820" s="386">
        <f t="shared" si="62"/>
        <v>12.32</v>
      </c>
      <c r="K820" s="277"/>
      <c r="L820" s="277"/>
      <c r="M820" s="277"/>
      <c r="N820" s="277"/>
      <c r="O820" s="277"/>
      <c r="P820" s="277"/>
      <c r="Q820" s="277"/>
    </row>
    <row r="821" spans="1:17" s="275" customFormat="1" ht="10.15" x14ac:dyDescent="0.2">
      <c r="A821" s="282"/>
      <c r="B821" s="282"/>
      <c r="C821" s="282"/>
      <c r="D821" s="279" t="s">
        <v>260</v>
      </c>
      <c r="E821" s="276"/>
      <c r="F821" s="386"/>
      <c r="G821" s="386">
        <v>2.15</v>
      </c>
      <c r="H821" s="386">
        <v>1.3</v>
      </c>
      <c r="I821" s="386"/>
      <c r="J821" s="386">
        <f t="shared" si="62"/>
        <v>2.8</v>
      </c>
      <c r="K821" s="277"/>
      <c r="L821" s="277"/>
      <c r="M821" s="277"/>
      <c r="N821" s="277"/>
      <c r="O821" s="277"/>
      <c r="P821" s="277"/>
      <c r="Q821" s="277"/>
    </row>
    <row r="822" spans="1:17" s="275" customFormat="1" ht="10.15" x14ac:dyDescent="0.2">
      <c r="A822" s="282"/>
      <c r="B822" s="282"/>
      <c r="C822" s="282"/>
      <c r="D822" s="279" t="s">
        <v>262</v>
      </c>
      <c r="E822" s="276"/>
      <c r="F822" s="386"/>
      <c r="G822" s="386">
        <v>6.81</v>
      </c>
      <c r="H822" s="386">
        <v>4.5</v>
      </c>
      <c r="I822" s="386"/>
      <c r="J822" s="386">
        <f t="shared" si="62"/>
        <v>30.65</v>
      </c>
      <c r="K822" s="277"/>
      <c r="L822" s="277"/>
      <c r="M822" s="277"/>
      <c r="N822" s="277"/>
      <c r="O822" s="277"/>
      <c r="P822" s="277"/>
      <c r="Q822" s="277"/>
    </row>
    <row r="823" spans="1:17" s="275" customFormat="1" ht="10.15" x14ac:dyDescent="0.2">
      <c r="A823" s="282"/>
      <c r="B823" s="282"/>
      <c r="C823" s="282"/>
      <c r="D823" s="279" t="s">
        <v>264</v>
      </c>
      <c r="E823" s="276"/>
      <c r="F823" s="386"/>
      <c r="G823" s="386">
        <v>3.19</v>
      </c>
      <c r="H823" s="386">
        <v>1.5</v>
      </c>
      <c r="I823" s="386"/>
      <c r="J823" s="386">
        <f t="shared" si="62"/>
        <v>4.79</v>
      </c>
      <c r="K823" s="277"/>
      <c r="L823" s="277"/>
      <c r="M823" s="277"/>
      <c r="N823" s="277"/>
      <c r="O823" s="277"/>
      <c r="P823" s="277"/>
      <c r="Q823" s="277"/>
    </row>
    <row r="824" spans="1:17" s="275" customFormat="1" ht="10.15" x14ac:dyDescent="0.2">
      <c r="A824" s="282"/>
      <c r="B824" s="282"/>
      <c r="C824" s="282"/>
      <c r="D824" s="279"/>
      <c r="E824" s="276"/>
      <c r="F824" s="386"/>
      <c r="G824" s="386">
        <v>3.19</v>
      </c>
      <c r="H824" s="386">
        <v>3.64</v>
      </c>
      <c r="I824" s="386"/>
      <c r="J824" s="386">
        <f t="shared" si="62"/>
        <v>11.61</v>
      </c>
      <c r="K824" s="277"/>
      <c r="L824" s="277"/>
      <c r="M824" s="277"/>
      <c r="N824" s="277"/>
      <c r="O824" s="277"/>
      <c r="P824" s="277"/>
      <c r="Q824" s="277"/>
    </row>
    <row r="825" spans="1:17" s="275" customFormat="1" ht="10.15" x14ac:dyDescent="0.2">
      <c r="A825" s="282"/>
      <c r="B825" s="282"/>
      <c r="C825" s="282"/>
      <c r="D825" s="279"/>
      <c r="E825" s="276"/>
      <c r="F825" s="386"/>
      <c r="G825" s="386">
        <v>4.54</v>
      </c>
      <c r="H825" s="386">
        <v>3.5</v>
      </c>
      <c r="I825" s="386"/>
      <c r="J825" s="386">
        <f t="shared" si="62"/>
        <v>15.89</v>
      </c>
      <c r="K825" s="277"/>
      <c r="L825" s="277"/>
      <c r="M825" s="277"/>
      <c r="N825" s="277"/>
      <c r="O825" s="277"/>
      <c r="P825" s="277"/>
      <c r="Q825" s="277"/>
    </row>
    <row r="826" spans="1:17" s="275" customFormat="1" ht="10.15" x14ac:dyDescent="0.2">
      <c r="A826" s="282"/>
      <c r="B826" s="282"/>
      <c r="C826" s="282"/>
      <c r="D826" s="279" t="s">
        <v>265</v>
      </c>
      <c r="E826" s="276"/>
      <c r="F826" s="386"/>
      <c r="G826" s="386">
        <v>2.13</v>
      </c>
      <c r="H826" s="386">
        <v>3.64</v>
      </c>
      <c r="I826" s="386"/>
      <c r="J826" s="386">
        <f t="shared" si="62"/>
        <v>7.75</v>
      </c>
      <c r="K826" s="277"/>
      <c r="L826" s="277"/>
      <c r="M826" s="277"/>
      <c r="N826" s="277"/>
      <c r="O826" s="277"/>
      <c r="P826" s="277"/>
      <c r="Q826" s="277"/>
    </row>
    <row r="827" spans="1:17" s="275" customFormat="1" ht="10.15" x14ac:dyDescent="0.2">
      <c r="A827" s="282"/>
      <c r="B827" s="282"/>
      <c r="C827" s="282"/>
      <c r="D827" s="279"/>
      <c r="E827" s="276"/>
      <c r="F827" s="386"/>
      <c r="G827" s="386">
        <v>2.33</v>
      </c>
      <c r="H827" s="386">
        <v>3.34</v>
      </c>
      <c r="I827" s="386"/>
      <c r="J827" s="386">
        <f t="shared" si="62"/>
        <v>7.78</v>
      </c>
      <c r="K827" s="277"/>
      <c r="L827" s="277"/>
      <c r="M827" s="277"/>
      <c r="N827" s="277"/>
      <c r="O827" s="277"/>
      <c r="P827" s="277"/>
      <c r="Q827" s="277"/>
    </row>
    <row r="828" spans="1:17" s="275" customFormat="1" ht="10.15" x14ac:dyDescent="0.2">
      <c r="A828" s="282"/>
      <c r="B828" s="282"/>
      <c r="C828" s="282"/>
      <c r="D828" s="279"/>
      <c r="E828" s="276"/>
      <c r="F828" s="386"/>
      <c r="G828" s="386">
        <v>1.1299999999999999</v>
      </c>
      <c r="H828" s="386">
        <v>2.1800000000000002</v>
      </c>
      <c r="I828" s="386"/>
      <c r="J828" s="386">
        <f t="shared" si="62"/>
        <v>2.46</v>
      </c>
      <c r="K828" s="277"/>
      <c r="L828" s="277"/>
      <c r="M828" s="277"/>
      <c r="N828" s="277"/>
      <c r="O828" s="277"/>
      <c r="P828" s="277"/>
      <c r="Q828" s="277"/>
    </row>
    <row r="829" spans="1:17" s="275" customFormat="1" ht="10.15" x14ac:dyDescent="0.2">
      <c r="A829" s="282"/>
      <c r="B829" s="282"/>
      <c r="C829" s="282"/>
      <c r="D829" s="279" t="s">
        <v>266</v>
      </c>
      <c r="E829" s="276"/>
      <c r="F829" s="386"/>
      <c r="G829" s="386">
        <v>6.99</v>
      </c>
      <c r="H829" s="386">
        <v>4</v>
      </c>
      <c r="I829" s="386"/>
      <c r="J829" s="386">
        <f t="shared" si="62"/>
        <v>27.96</v>
      </c>
      <c r="K829" s="277"/>
      <c r="L829" s="277"/>
      <c r="M829" s="277"/>
      <c r="N829" s="277"/>
      <c r="O829" s="277"/>
      <c r="P829" s="277"/>
      <c r="Q829" s="277"/>
    </row>
    <row r="830" spans="1:17" s="275" customFormat="1" ht="10.15" x14ac:dyDescent="0.2">
      <c r="A830" s="282"/>
      <c r="B830" s="282"/>
      <c r="C830" s="282"/>
      <c r="D830" s="279" t="s">
        <v>267</v>
      </c>
      <c r="E830" s="276"/>
      <c r="F830" s="386"/>
      <c r="G830" s="386">
        <v>6.97</v>
      </c>
      <c r="H830" s="386">
        <v>4</v>
      </c>
      <c r="I830" s="386"/>
      <c r="J830" s="386">
        <f t="shared" si="62"/>
        <v>27.88</v>
      </c>
      <c r="K830" s="277"/>
      <c r="L830" s="277"/>
      <c r="M830" s="277"/>
      <c r="N830" s="277"/>
      <c r="O830" s="277"/>
      <c r="P830" s="277"/>
      <c r="Q830" s="277"/>
    </row>
    <row r="831" spans="1:17" s="275" customFormat="1" ht="10.15" x14ac:dyDescent="0.2">
      <c r="A831" s="282"/>
      <c r="B831" s="282"/>
      <c r="C831" s="282"/>
      <c r="D831" s="279" t="s">
        <v>268</v>
      </c>
      <c r="E831" s="276"/>
      <c r="F831" s="386"/>
      <c r="G831" s="386">
        <v>6.97</v>
      </c>
      <c r="H831" s="386">
        <v>4</v>
      </c>
      <c r="I831" s="386"/>
      <c r="J831" s="386">
        <f t="shared" si="62"/>
        <v>27.88</v>
      </c>
      <c r="K831" s="277"/>
      <c r="L831" s="277"/>
      <c r="M831" s="277"/>
      <c r="N831" s="277"/>
      <c r="O831" s="277"/>
      <c r="P831" s="277"/>
      <c r="Q831" s="277"/>
    </row>
    <row r="832" spans="1:17" s="275" customFormat="1" ht="10.15" x14ac:dyDescent="0.2">
      <c r="A832" s="282"/>
      <c r="B832" s="282"/>
      <c r="C832" s="282"/>
      <c r="D832" s="279" t="s">
        <v>269</v>
      </c>
      <c r="E832" s="276"/>
      <c r="F832" s="386"/>
      <c r="G832" s="386">
        <v>6.97</v>
      </c>
      <c r="H832" s="386">
        <v>4</v>
      </c>
      <c r="I832" s="386"/>
      <c r="J832" s="386">
        <f t="shared" si="62"/>
        <v>27.88</v>
      </c>
      <c r="K832" s="277"/>
      <c r="L832" s="277"/>
      <c r="M832" s="277"/>
      <c r="N832" s="277"/>
      <c r="O832" s="277"/>
      <c r="P832" s="277"/>
      <c r="Q832" s="277"/>
    </row>
    <row r="833" spans="1:17" s="275" customFormat="1" ht="10.15" x14ac:dyDescent="0.2">
      <c r="A833" s="282"/>
      <c r="B833" s="282"/>
      <c r="C833" s="282"/>
      <c r="D833" s="279" t="s">
        <v>270</v>
      </c>
      <c r="E833" s="276"/>
      <c r="F833" s="386"/>
      <c r="G833" s="386">
        <v>6.97</v>
      </c>
      <c r="H833" s="386">
        <v>4</v>
      </c>
      <c r="I833" s="386"/>
      <c r="J833" s="386">
        <f t="shared" si="62"/>
        <v>27.88</v>
      </c>
      <c r="K833" s="277"/>
      <c r="L833" s="277"/>
      <c r="M833" s="277"/>
      <c r="N833" s="277"/>
      <c r="O833" s="277"/>
      <c r="P833" s="277"/>
      <c r="Q833" s="277"/>
    </row>
    <row r="834" spans="1:17" s="275" customFormat="1" ht="10.15" x14ac:dyDescent="0.2">
      <c r="A834" s="282"/>
      <c r="B834" s="282"/>
      <c r="C834" s="282"/>
      <c r="D834" s="279" t="s">
        <v>271</v>
      </c>
      <c r="E834" s="276"/>
      <c r="F834" s="386"/>
      <c r="G834" s="386">
        <v>6.99</v>
      </c>
      <c r="H834" s="386">
        <v>4.75</v>
      </c>
      <c r="I834" s="386"/>
      <c r="J834" s="386">
        <f t="shared" si="62"/>
        <v>33.200000000000003</v>
      </c>
      <c r="K834" s="277"/>
      <c r="L834" s="277"/>
      <c r="M834" s="277"/>
      <c r="N834" s="277"/>
      <c r="O834" s="277"/>
      <c r="P834" s="277"/>
      <c r="Q834" s="277"/>
    </row>
    <row r="835" spans="1:17" s="275" customFormat="1" ht="10.15" x14ac:dyDescent="0.2">
      <c r="A835" s="282"/>
      <c r="B835" s="282"/>
      <c r="C835" s="282"/>
      <c r="D835" s="279" t="s">
        <v>272</v>
      </c>
      <c r="E835" s="276"/>
      <c r="F835" s="386"/>
      <c r="G835" s="386">
        <v>6.97</v>
      </c>
      <c r="H835" s="386">
        <v>4.75</v>
      </c>
      <c r="I835" s="386"/>
      <c r="J835" s="386">
        <f t="shared" si="62"/>
        <v>33.11</v>
      </c>
      <c r="K835" s="277"/>
      <c r="L835" s="277"/>
      <c r="M835" s="277"/>
      <c r="N835" s="277"/>
      <c r="O835" s="277"/>
      <c r="P835" s="277"/>
      <c r="Q835" s="277"/>
    </row>
    <row r="836" spans="1:17" s="275" customFormat="1" ht="10.15" x14ac:dyDescent="0.2">
      <c r="A836" s="282"/>
      <c r="B836" s="282"/>
      <c r="C836" s="282"/>
      <c r="D836" s="279" t="s">
        <v>273</v>
      </c>
      <c r="E836" s="276"/>
      <c r="F836" s="386"/>
      <c r="G836" s="386">
        <v>6.97</v>
      </c>
      <c r="H836" s="386">
        <v>4.75</v>
      </c>
      <c r="I836" s="386"/>
      <c r="J836" s="386">
        <f t="shared" si="62"/>
        <v>33.11</v>
      </c>
      <c r="K836" s="277"/>
      <c r="L836" s="277"/>
      <c r="M836" s="277"/>
      <c r="N836" s="277"/>
      <c r="O836" s="277"/>
      <c r="P836" s="277"/>
      <c r="Q836" s="277"/>
    </row>
    <row r="837" spans="1:17" s="275" customFormat="1" ht="10.15" x14ac:dyDescent="0.2">
      <c r="A837" s="282"/>
      <c r="B837" s="282"/>
      <c r="C837" s="282"/>
      <c r="D837" s="279" t="s">
        <v>274</v>
      </c>
      <c r="E837" s="276"/>
      <c r="F837" s="386"/>
      <c r="G837" s="386">
        <v>6.97</v>
      </c>
      <c r="H837" s="386">
        <v>4.75</v>
      </c>
      <c r="I837" s="386"/>
      <c r="J837" s="386">
        <f t="shared" si="62"/>
        <v>33.11</v>
      </c>
      <c r="K837" s="277"/>
      <c r="L837" s="277"/>
      <c r="M837" s="277"/>
      <c r="N837" s="277"/>
      <c r="O837" s="277"/>
      <c r="P837" s="277"/>
      <c r="Q837" s="277"/>
    </row>
    <row r="838" spans="1:17" s="275" customFormat="1" ht="10.15" x14ac:dyDescent="0.2">
      <c r="A838" s="282"/>
      <c r="B838" s="282"/>
      <c r="C838" s="282"/>
      <c r="D838" s="279" t="s">
        <v>275</v>
      </c>
      <c r="E838" s="276"/>
      <c r="F838" s="386"/>
      <c r="G838" s="386">
        <v>6.97</v>
      </c>
      <c r="H838" s="386">
        <v>4.75</v>
      </c>
      <c r="I838" s="386"/>
      <c r="J838" s="386">
        <f t="shared" si="62"/>
        <v>33.11</v>
      </c>
      <c r="K838" s="277"/>
      <c r="L838" s="277"/>
      <c r="M838" s="277"/>
      <c r="N838" s="277"/>
      <c r="O838" s="277"/>
      <c r="P838" s="277"/>
      <c r="Q838" s="277"/>
    </row>
    <row r="839" spans="1:17" s="275" customFormat="1" ht="10.15" x14ac:dyDescent="0.2">
      <c r="A839" s="282"/>
      <c r="B839" s="282"/>
      <c r="C839" s="282"/>
      <c r="D839" s="279" t="s">
        <v>276</v>
      </c>
      <c r="E839" s="276"/>
      <c r="F839" s="386">
        <v>2</v>
      </c>
      <c r="G839" s="386">
        <v>35.770000000000003</v>
      </c>
      <c r="H839" s="386">
        <v>2</v>
      </c>
      <c r="I839" s="386"/>
      <c r="J839" s="386">
        <f t="shared" si="62"/>
        <v>143.08000000000001</v>
      </c>
      <c r="K839" s="277"/>
      <c r="L839" s="277"/>
      <c r="M839" s="277"/>
      <c r="N839" s="277"/>
      <c r="O839" s="277"/>
      <c r="P839" s="277"/>
      <c r="Q839" s="277"/>
    </row>
    <row r="840" spans="1:17" s="275" customFormat="1" ht="10.15" x14ac:dyDescent="0.2">
      <c r="A840" s="282"/>
      <c r="B840" s="282"/>
      <c r="C840" s="282"/>
      <c r="D840" s="279"/>
      <c r="E840" s="276"/>
      <c r="F840" s="386"/>
      <c r="G840" s="386">
        <v>2.5</v>
      </c>
      <c r="H840" s="386">
        <v>17.600000000000001</v>
      </c>
      <c r="I840" s="386"/>
      <c r="J840" s="386">
        <f t="shared" si="62"/>
        <v>44</v>
      </c>
      <c r="K840" s="277"/>
      <c r="L840" s="277"/>
      <c r="M840" s="277"/>
      <c r="N840" s="277"/>
      <c r="O840" s="277"/>
      <c r="P840" s="277"/>
      <c r="Q840" s="277"/>
    </row>
    <row r="841" spans="1:17" s="275" customFormat="1" ht="10.15" x14ac:dyDescent="0.2">
      <c r="A841" s="282"/>
      <c r="B841" s="282"/>
      <c r="C841" s="282"/>
      <c r="D841" s="279"/>
      <c r="E841" s="276"/>
      <c r="F841" s="386"/>
      <c r="G841" s="386">
        <v>1</v>
      </c>
      <c r="H841" s="386">
        <v>1.1599999999999999</v>
      </c>
      <c r="I841" s="386"/>
      <c r="J841" s="386">
        <f t="shared" si="62"/>
        <v>1.1599999999999999</v>
      </c>
      <c r="K841" s="277"/>
      <c r="L841" s="277"/>
      <c r="M841" s="277"/>
      <c r="N841" s="277"/>
      <c r="O841" s="277"/>
      <c r="P841" s="277"/>
      <c r="Q841" s="277"/>
    </row>
    <row r="842" spans="1:17" s="275" customFormat="1" ht="10.15" x14ac:dyDescent="0.2">
      <c r="A842" s="282"/>
      <c r="B842" s="282"/>
      <c r="C842" s="282"/>
      <c r="D842" s="279"/>
      <c r="E842" s="276"/>
      <c r="F842" s="386"/>
      <c r="G842" s="386">
        <v>3.63</v>
      </c>
      <c r="H842" s="386">
        <v>1.5</v>
      </c>
      <c r="I842" s="386"/>
      <c r="J842" s="386">
        <f t="shared" si="62"/>
        <v>5.45</v>
      </c>
      <c r="K842" s="277"/>
      <c r="L842" s="277"/>
      <c r="M842" s="277"/>
      <c r="N842" s="277"/>
      <c r="O842" s="277"/>
      <c r="P842" s="277"/>
      <c r="Q842" s="277"/>
    </row>
    <row r="843" spans="1:17" s="275" customFormat="1" ht="10.15" x14ac:dyDescent="0.2">
      <c r="A843" s="282"/>
      <c r="B843" s="282"/>
      <c r="C843" s="282"/>
      <c r="D843" s="279"/>
      <c r="E843" s="276"/>
      <c r="F843" s="386"/>
      <c r="G843" s="386">
        <v>2.83</v>
      </c>
      <c r="H843" s="386">
        <v>17.600000000000001</v>
      </c>
      <c r="I843" s="386"/>
      <c r="J843" s="386">
        <f t="shared" si="62"/>
        <v>49.81</v>
      </c>
      <c r="K843" s="277"/>
      <c r="L843" s="277"/>
      <c r="M843" s="277"/>
      <c r="N843" s="277"/>
      <c r="O843" s="277"/>
      <c r="P843" s="277"/>
      <c r="Q843" s="277"/>
    </row>
    <row r="844" spans="1:17" s="275" customFormat="1" ht="10.15" x14ac:dyDescent="0.2">
      <c r="A844" s="282"/>
      <c r="B844" s="282"/>
      <c r="C844" s="282"/>
      <c r="D844" s="279"/>
      <c r="E844" s="276"/>
      <c r="F844" s="386"/>
      <c r="G844" s="386">
        <v>2.58</v>
      </c>
      <c r="H844" s="386">
        <v>4.3899999999999997</v>
      </c>
      <c r="I844" s="386"/>
      <c r="J844" s="386">
        <f t="shared" si="62"/>
        <v>11.33</v>
      </c>
      <c r="K844" s="277"/>
      <c r="L844" s="277"/>
      <c r="M844" s="277"/>
      <c r="N844" s="277"/>
      <c r="O844" s="277"/>
      <c r="P844" s="277"/>
      <c r="Q844" s="277"/>
    </row>
    <row r="845" spans="1:17" s="275" customFormat="1" ht="10.15" x14ac:dyDescent="0.2">
      <c r="A845" s="282"/>
      <c r="B845" s="282"/>
      <c r="C845" s="282"/>
      <c r="D845" s="279"/>
      <c r="E845" s="276"/>
      <c r="F845" s="386"/>
      <c r="G845" s="386">
        <v>1.29</v>
      </c>
      <c r="H845" s="386">
        <v>3.37</v>
      </c>
      <c r="I845" s="386"/>
      <c r="J845" s="386">
        <f t="shared" si="62"/>
        <v>4.3499999999999996</v>
      </c>
      <c r="K845" s="277"/>
      <c r="L845" s="277"/>
      <c r="M845" s="277"/>
      <c r="N845" s="277"/>
      <c r="O845" s="277"/>
      <c r="P845" s="277"/>
      <c r="Q845" s="277"/>
    </row>
    <row r="846" spans="1:17" s="275" customFormat="1" ht="10.15" x14ac:dyDescent="0.2">
      <c r="A846" s="282"/>
      <c r="B846" s="282"/>
      <c r="C846" s="282"/>
      <c r="D846" s="279"/>
      <c r="E846" s="276"/>
      <c r="F846" s="386"/>
      <c r="G846" s="386">
        <v>1.65</v>
      </c>
      <c r="H846" s="386">
        <v>1.73</v>
      </c>
      <c r="I846" s="386"/>
      <c r="J846" s="386">
        <f t="shared" si="62"/>
        <v>2.85</v>
      </c>
      <c r="K846" s="277"/>
      <c r="L846" s="277"/>
      <c r="M846" s="277"/>
      <c r="N846" s="277"/>
      <c r="O846" s="277"/>
      <c r="P846" s="277"/>
      <c r="Q846" s="277"/>
    </row>
    <row r="847" spans="1:17" s="275" customFormat="1" ht="10.15" x14ac:dyDescent="0.2">
      <c r="A847" s="282"/>
      <c r="B847" s="282"/>
      <c r="C847" s="282"/>
      <c r="D847" s="279"/>
      <c r="E847" s="276"/>
      <c r="F847" s="386"/>
      <c r="G847" s="386">
        <v>1.5</v>
      </c>
      <c r="H847" s="386">
        <v>4.25</v>
      </c>
      <c r="I847" s="386"/>
      <c r="J847" s="386">
        <f t="shared" si="62"/>
        <v>6.38</v>
      </c>
      <c r="K847" s="277"/>
      <c r="L847" s="277"/>
      <c r="M847" s="277"/>
      <c r="N847" s="277"/>
      <c r="O847" s="277"/>
      <c r="P847" s="277"/>
      <c r="Q847" s="277"/>
    </row>
    <row r="848" spans="1:17" s="275" customFormat="1" ht="10.15" x14ac:dyDescent="0.2">
      <c r="A848" s="282"/>
      <c r="B848" s="282"/>
      <c r="C848" s="282"/>
      <c r="D848" s="279" t="s">
        <v>300</v>
      </c>
      <c r="E848" s="276"/>
      <c r="F848" s="386"/>
      <c r="G848" s="386">
        <v>3</v>
      </c>
      <c r="H848" s="386">
        <v>2</v>
      </c>
      <c r="I848" s="386"/>
      <c r="J848" s="386">
        <f t="shared" si="62"/>
        <v>6</v>
      </c>
      <c r="K848" s="277"/>
      <c r="L848" s="277"/>
      <c r="M848" s="277"/>
      <c r="N848" s="277"/>
      <c r="O848" s="277"/>
      <c r="P848" s="277"/>
      <c r="Q848" s="277"/>
    </row>
    <row r="849" spans="1:17" s="275" customFormat="1" ht="10.15" x14ac:dyDescent="0.2">
      <c r="A849" s="282"/>
      <c r="B849" s="282"/>
      <c r="C849" s="282"/>
      <c r="D849" s="279"/>
      <c r="E849" s="276"/>
      <c r="F849" s="386"/>
      <c r="G849" s="386">
        <v>4</v>
      </c>
      <c r="H849" s="386">
        <f>3.4/2</f>
        <v>1.7</v>
      </c>
      <c r="I849" s="386"/>
      <c r="J849" s="386">
        <f t="shared" si="62"/>
        <v>6.8</v>
      </c>
      <c r="K849" s="277"/>
      <c r="L849" s="277"/>
      <c r="M849" s="277"/>
      <c r="N849" s="277"/>
      <c r="O849" s="277"/>
      <c r="P849" s="277"/>
      <c r="Q849" s="277"/>
    </row>
    <row r="850" spans="1:17" s="275" customFormat="1" ht="10.15" x14ac:dyDescent="0.2">
      <c r="A850" s="282"/>
      <c r="B850" s="282"/>
      <c r="C850" s="282"/>
      <c r="D850" s="279" t="s">
        <v>301</v>
      </c>
      <c r="E850" s="276"/>
      <c r="F850" s="386"/>
      <c r="G850" s="386">
        <v>3.3</v>
      </c>
      <c r="H850" s="386">
        <v>2.7</v>
      </c>
      <c r="I850" s="386"/>
      <c r="J850" s="386">
        <f t="shared" si="62"/>
        <v>8.91</v>
      </c>
      <c r="K850" s="277"/>
      <c r="L850" s="277"/>
      <c r="M850" s="277"/>
      <c r="N850" s="277"/>
      <c r="O850" s="277"/>
      <c r="P850" s="277"/>
      <c r="Q850" s="277"/>
    </row>
    <row r="851" spans="1:17" s="275" customFormat="1" ht="10.15" x14ac:dyDescent="0.2">
      <c r="A851" s="282"/>
      <c r="B851" s="282"/>
      <c r="C851" s="282"/>
      <c r="D851" s="279" t="s">
        <v>302</v>
      </c>
      <c r="E851" s="276"/>
      <c r="F851" s="386"/>
      <c r="G851" s="386">
        <v>2</v>
      </c>
      <c r="H851" s="386">
        <v>2</v>
      </c>
      <c r="I851" s="386"/>
      <c r="J851" s="386">
        <f t="shared" si="62"/>
        <v>4</v>
      </c>
      <c r="K851" s="277"/>
      <c r="L851" s="277"/>
      <c r="M851" s="277"/>
      <c r="N851" s="277"/>
      <c r="O851" s="277"/>
      <c r="P851" s="277"/>
      <c r="Q851" s="277"/>
    </row>
    <row r="852" spans="1:17" s="275" customFormat="1" ht="10.15" x14ac:dyDescent="0.2">
      <c r="A852" s="282"/>
      <c r="B852" s="282"/>
      <c r="C852" s="282"/>
      <c r="D852" s="284" t="str">
        <f>"Total item "&amp;A803</f>
        <v>Total item 6.3</v>
      </c>
      <c r="E852" s="276"/>
      <c r="F852" s="386"/>
      <c r="G852" s="386"/>
      <c r="H852" s="386"/>
      <c r="I852" s="386"/>
      <c r="J852" s="383">
        <f>SUM(J804:J851)</f>
        <v>1028.4200000000003</v>
      </c>
      <c r="K852" s="277"/>
      <c r="L852" s="277"/>
      <c r="M852" s="277"/>
      <c r="N852" s="277"/>
      <c r="O852" s="277"/>
      <c r="P852" s="277"/>
      <c r="Q852" s="277"/>
    </row>
    <row r="853" spans="1:17" s="275" customFormat="1" ht="10.15" x14ac:dyDescent="0.2">
      <c r="A853" s="282"/>
      <c r="B853" s="282"/>
      <c r="C853" s="282"/>
      <c r="D853" s="284"/>
      <c r="E853" s="276"/>
      <c r="F853" s="386"/>
      <c r="G853" s="386"/>
      <c r="H853" s="386"/>
      <c r="I853" s="386"/>
      <c r="J853" s="384"/>
      <c r="K853" s="277"/>
      <c r="L853" s="277"/>
      <c r="M853" s="277"/>
      <c r="N853" s="277"/>
      <c r="O853" s="277"/>
      <c r="P853" s="277"/>
      <c r="Q853" s="277"/>
    </row>
    <row r="854" spans="1:17" s="258" customFormat="1" ht="33.75" x14ac:dyDescent="0.2">
      <c r="A854" s="280" t="s">
        <v>40</v>
      </c>
      <c r="B854" s="280" t="s">
        <v>166</v>
      </c>
      <c r="C854" s="280" t="s">
        <v>1106</v>
      </c>
      <c r="D854" s="261" t="s">
        <v>1107</v>
      </c>
      <c r="E854" s="281" t="s">
        <v>1108</v>
      </c>
      <c r="F854" s="383"/>
      <c r="G854" s="385"/>
      <c r="H854" s="383"/>
      <c r="I854" s="383"/>
      <c r="J854" s="383"/>
      <c r="K854" s="283">
        <f>J862</f>
        <v>739.05</v>
      </c>
      <c r="L854" s="283" t="s">
        <v>1110</v>
      </c>
      <c r="M854" s="283">
        <f>ROUND(L854*(1+$T$7),2)</f>
        <v>71.349999999999994</v>
      </c>
      <c r="N854" s="283">
        <f>TRUNC(K854*M854,2)</f>
        <v>52731.21</v>
      </c>
      <c r="O854" s="283" t="s">
        <v>1109</v>
      </c>
      <c r="P854" s="283">
        <f>ROUND(O854*(1+$S$7),2)</f>
        <v>72.48</v>
      </c>
      <c r="Q854" s="283">
        <f>TRUNC(K854*P854,2)</f>
        <v>53566.34</v>
      </c>
    </row>
    <row r="855" spans="1:17" s="275" customFormat="1" ht="10.15" x14ac:dyDescent="0.2">
      <c r="A855" s="282"/>
      <c r="B855" s="282"/>
      <c r="C855" s="282"/>
      <c r="D855" s="284" t="s">
        <v>279</v>
      </c>
      <c r="E855" s="276"/>
      <c r="F855" s="386"/>
      <c r="G855" s="386"/>
      <c r="H855" s="386"/>
      <c r="I855" s="386"/>
      <c r="J855" s="386"/>
      <c r="K855" s="277"/>
      <c r="L855" s="277"/>
      <c r="M855" s="277"/>
      <c r="N855" s="277"/>
      <c r="O855" s="277"/>
      <c r="P855" s="277"/>
      <c r="Q855" s="277"/>
    </row>
    <row r="856" spans="1:17" s="275" customFormat="1" ht="10.15" x14ac:dyDescent="0.2">
      <c r="A856" s="282"/>
      <c r="B856" s="282"/>
      <c r="C856" s="282"/>
      <c r="D856" s="279" t="s">
        <v>283</v>
      </c>
      <c r="E856" s="276"/>
      <c r="F856" s="386"/>
      <c r="G856" s="386">
        <v>35.4</v>
      </c>
      <c r="H856" s="386">
        <v>14.95</v>
      </c>
      <c r="I856" s="386"/>
      <c r="J856" s="386">
        <f t="shared" ref="J856:J861" si="63">ROUND(PRODUCT(F856:I856),2)</f>
        <v>529.23</v>
      </c>
      <c r="K856" s="277"/>
      <c r="L856" s="277"/>
      <c r="M856" s="277"/>
      <c r="N856" s="277"/>
      <c r="O856" s="277"/>
      <c r="P856" s="277"/>
      <c r="Q856" s="277"/>
    </row>
    <row r="857" spans="1:17" s="275" customFormat="1" ht="10.15" x14ac:dyDescent="0.2">
      <c r="A857" s="282"/>
      <c r="B857" s="282"/>
      <c r="C857" s="282"/>
      <c r="D857" s="279"/>
      <c r="E857" s="276"/>
      <c r="F857" s="386"/>
      <c r="G857" s="386">
        <v>2.5</v>
      </c>
      <c r="H857" s="386">
        <v>11.26</v>
      </c>
      <c r="I857" s="386"/>
      <c r="J857" s="386">
        <f t="shared" si="63"/>
        <v>28.15</v>
      </c>
      <c r="K857" s="277"/>
      <c r="L857" s="277"/>
      <c r="M857" s="277"/>
      <c r="N857" s="277"/>
      <c r="O857" s="277"/>
      <c r="P857" s="277"/>
      <c r="Q857" s="277"/>
    </row>
    <row r="858" spans="1:17" s="275" customFormat="1" ht="10.15" x14ac:dyDescent="0.2">
      <c r="A858" s="282"/>
      <c r="B858" s="282"/>
      <c r="C858" s="282"/>
      <c r="D858" s="279"/>
      <c r="E858" s="276"/>
      <c r="F858" s="386"/>
      <c r="G858" s="386">
        <v>2.81</v>
      </c>
      <c r="H858" s="386">
        <v>10.4</v>
      </c>
      <c r="I858" s="386"/>
      <c r="J858" s="386">
        <f t="shared" si="63"/>
        <v>29.22</v>
      </c>
      <c r="K858" s="277"/>
      <c r="L858" s="277"/>
      <c r="M858" s="277"/>
      <c r="N858" s="277"/>
      <c r="O858" s="277"/>
      <c r="P858" s="277"/>
      <c r="Q858" s="277"/>
    </row>
    <row r="859" spans="1:17" s="275" customFormat="1" ht="10.15" x14ac:dyDescent="0.2">
      <c r="A859" s="282"/>
      <c r="B859" s="282"/>
      <c r="C859" s="282"/>
      <c r="D859" s="279"/>
      <c r="E859" s="276"/>
      <c r="F859" s="386"/>
      <c r="G859" s="386">
        <v>0.8</v>
      </c>
      <c r="H859" s="386">
        <v>5.68</v>
      </c>
      <c r="I859" s="386"/>
      <c r="J859" s="386">
        <f t="shared" si="63"/>
        <v>4.54</v>
      </c>
      <c r="K859" s="277"/>
      <c r="L859" s="277"/>
      <c r="M859" s="277"/>
      <c r="N859" s="277"/>
      <c r="O859" s="277"/>
      <c r="P859" s="277"/>
      <c r="Q859" s="277"/>
    </row>
    <row r="860" spans="1:17" s="275" customFormat="1" x14ac:dyDescent="0.2">
      <c r="A860" s="282"/>
      <c r="B860" s="282"/>
      <c r="C860" s="282"/>
      <c r="D860" s="279" t="s">
        <v>280</v>
      </c>
      <c r="E860" s="276"/>
      <c r="F860" s="386"/>
      <c r="G860" s="386">
        <v>7.8</v>
      </c>
      <c r="H860" s="386">
        <v>6.25</v>
      </c>
      <c r="I860" s="386"/>
      <c r="J860" s="386">
        <f t="shared" si="63"/>
        <v>48.75</v>
      </c>
      <c r="K860" s="277"/>
      <c r="L860" s="277"/>
      <c r="M860" s="277"/>
      <c r="N860" s="277"/>
      <c r="O860" s="277"/>
      <c r="P860" s="277"/>
      <c r="Q860" s="277"/>
    </row>
    <row r="861" spans="1:17" s="275" customFormat="1" ht="10.15" x14ac:dyDescent="0.2">
      <c r="A861" s="282"/>
      <c r="B861" s="282"/>
      <c r="C861" s="282"/>
      <c r="D861" s="279"/>
      <c r="E861" s="276"/>
      <c r="F861" s="386"/>
      <c r="G861" s="386">
        <v>7.4</v>
      </c>
      <c r="H861" s="386">
        <v>13.4</v>
      </c>
      <c r="I861" s="386"/>
      <c r="J861" s="386">
        <f t="shared" si="63"/>
        <v>99.16</v>
      </c>
      <c r="K861" s="277"/>
      <c r="L861" s="277"/>
      <c r="M861" s="277"/>
      <c r="N861" s="277"/>
      <c r="O861" s="277"/>
      <c r="P861" s="277"/>
      <c r="Q861" s="277"/>
    </row>
    <row r="862" spans="1:17" s="275" customFormat="1" ht="10.15" x14ac:dyDescent="0.2">
      <c r="A862" s="282"/>
      <c r="B862" s="282"/>
      <c r="C862" s="282"/>
      <c r="D862" s="284" t="str">
        <f>"Total item "&amp;A854</f>
        <v>Total item 6.4</v>
      </c>
      <c r="E862" s="276"/>
      <c r="F862" s="386"/>
      <c r="G862" s="386"/>
      <c r="H862" s="386"/>
      <c r="I862" s="386"/>
      <c r="J862" s="383">
        <f>SUM(J855:J861)</f>
        <v>739.05</v>
      </c>
      <c r="K862" s="277"/>
      <c r="L862" s="277"/>
      <c r="M862" s="277"/>
      <c r="N862" s="277"/>
      <c r="O862" s="277"/>
      <c r="P862" s="277"/>
      <c r="Q862" s="277"/>
    </row>
    <row r="863" spans="1:17" s="275" customFormat="1" ht="10.15" x14ac:dyDescent="0.2">
      <c r="A863" s="282"/>
      <c r="B863" s="282"/>
      <c r="C863" s="282"/>
      <c r="D863" s="126"/>
      <c r="E863" s="119"/>
      <c r="F863" s="384"/>
      <c r="G863" s="384"/>
      <c r="H863" s="384"/>
      <c r="I863" s="384"/>
      <c r="J863" s="384"/>
      <c r="K863" s="277"/>
      <c r="L863" s="277"/>
      <c r="M863" s="277"/>
      <c r="N863" s="277"/>
      <c r="O863" s="277"/>
      <c r="P863" s="277"/>
      <c r="Q863" s="277"/>
    </row>
    <row r="864" spans="1:17" s="258" customFormat="1" ht="33.75" x14ac:dyDescent="0.2">
      <c r="A864" s="280" t="s">
        <v>359</v>
      </c>
      <c r="B864" s="278" t="s">
        <v>166</v>
      </c>
      <c r="C864" s="278">
        <v>93680</v>
      </c>
      <c r="D864" s="261" t="s">
        <v>802</v>
      </c>
      <c r="E864" s="281" t="s">
        <v>11</v>
      </c>
      <c r="F864" s="383"/>
      <c r="G864" s="383"/>
      <c r="H864" s="383"/>
      <c r="I864" s="383"/>
      <c r="J864" s="383"/>
      <c r="K864" s="283">
        <f>J899</f>
        <v>2834.7900000000004</v>
      </c>
      <c r="L864" s="283">
        <v>47.56</v>
      </c>
      <c r="M864" s="283">
        <f>ROUND(L864*(1+$T$7),2)</f>
        <v>57.61</v>
      </c>
      <c r="N864" s="283">
        <f>TRUNC(K864*M864,2)</f>
        <v>163312.25</v>
      </c>
      <c r="O864" s="283">
        <v>46.98</v>
      </c>
      <c r="P864" s="283">
        <f>ROUND(O864*(1+$S$7),2)</f>
        <v>59.78</v>
      </c>
      <c r="Q864" s="283">
        <f>TRUNC(K864*P864,2)</f>
        <v>169463.74</v>
      </c>
    </row>
    <row r="865" spans="1:17" s="275" customFormat="1" ht="10.15" x14ac:dyDescent="0.2">
      <c r="A865" s="282"/>
      <c r="B865" s="282"/>
      <c r="C865" s="282"/>
      <c r="D865" s="279" t="s">
        <v>803</v>
      </c>
      <c r="E865" s="276"/>
      <c r="F865" s="386"/>
      <c r="G865" s="386"/>
      <c r="H865" s="386"/>
      <c r="I865" s="386"/>
      <c r="J865" s="386"/>
      <c r="K865" s="277"/>
      <c r="L865" s="277"/>
      <c r="M865" s="277"/>
      <c r="N865" s="277"/>
      <c r="O865" s="277"/>
      <c r="P865" s="277"/>
      <c r="Q865" s="277"/>
    </row>
    <row r="866" spans="1:17" s="275" customFormat="1" ht="10.15" x14ac:dyDescent="0.2">
      <c r="A866" s="282"/>
      <c r="B866" s="282"/>
      <c r="C866" s="282"/>
      <c r="D866" s="279" t="s">
        <v>288</v>
      </c>
      <c r="E866" s="276"/>
      <c r="F866" s="386"/>
      <c r="G866" s="386">
        <v>40.799999999999997</v>
      </c>
      <c r="H866" s="386">
        <v>6.2</v>
      </c>
      <c r="I866" s="386"/>
      <c r="J866" s="386">
        <f t="shared" ref="J866:J893" si="64">ROUND(PRODUCT(F866:I866),2)</f>
        <v>252.96</v>
      </c>
      <c r="K866" s="277"/>
      <c r="L866" s="277"/>
      <c r="M866" s="277"/>
      <c r="N866" s="277"/>
      <c r="O866" s="277"/>
      <c r="P866" s="277"/>
      <c r="Q866" s="277"/>
    </row>
    <row r="867" spans="1:17" s="275" customFormat="1" ht="10.15" x14ac:dyDescent="0.2">
      <c r="A867" s="282"/>
      <c r="B867" s="282"/>
      <c r="C867" s="282"/>
      <c r="D867" s="279" t="s">
        <v>289</v>
      </c>
      <c r="E867" s="276"/>
      <c r="F867" s="386"/>
      <c r="G867" s="386">
        <v>5.0999999999999996</v>
      </c>
      <c r="H867" s="386">
        <v>27.5</v>
      </c>
      <c r="I867" s="386"/>
      <c r="J867" s="386">
        <f t="shared" si="64"/>
        <v>140.25</v>
      </c>
      <c r="K867" s="277"/>
      <c r="L867" s="277"/>
      <c r="M867" s="277"/>
      <c r="N867" s="277"/>
      <c r="O867" s="277"/>
      <c r="P867" s="277"/>
      <c r="Q867" s="277"/>
    </row>
    <row r="868" spans="1:17" s="275" customFormat="1" ht="10.15" x14ac:dyDescent="0.2">
      <c r="A868" s="282"/>
      <c r="B868" s="282"/>
      <c r="C868" s="282"/>
      <c r="D868" s="279" t="s">
        <v>290</v>
      </c>
      <c r="E868" s="276"/>
      <c r="F868" s="386"/>
      <c r="G868" s="386">
        <v>5.0999999999999996</v>
      </c>
      <c r="H868" s="386">
        <v>23.25</v>
      </c>
      <c r="I868" s="386"/>
      <c r="J868" s="386">
        <f t="shared" si="64"/>
        <v>118.58</v>
      </c>
      <c r="K868" s="277"/>
      <c r="L868" s="277"/>
      <c r="M868" s="277"/>
      <c r="N868" s="277"/>
      <c r="O868" s="277"/>
      <c r="P868" s="277"/>
      <c r="Q868" s="277"/>
    </row>
    <row r="869" spans="1:17" s="275" customFormat="1" ht="10.15" x14ac:dyDescent="0.2">
      <c r="A869" s="282"/>
      <c r="B869" s="282"/>
      <c r="C869" s="282"/>
      <c r="D869" s="279" t="s">
        <v>291</v>
      </c>
      <c r="E869" s="276"/>
      <c r="F869" s="386"/>
      <c r="G869" s="386">
        <v>5.0999999999999996</v>
      </c>
      <c r="H869" s="386">
        <v>18.7</v>
      </c>
      <c r="I869" s="386"/>
      <c r="J869" s="386">
        <f t="shared" si="64"/>
        <v>95.37</v>
      </c>
      <c r="K869" s="277"/>
      <c r="L869" s="277"/>
      <c r="M869" s="277"/>
      <c r="N869" s="277"/>
      <c r="O869" s="277"/>
      <c r="P869" s="277"/>
      <c r="Q869" s="277"/>
    </row>
    <row r="870" spans="1:17" s="275" customFormat="1" ht="10.15" x14ac:dyDescent="0.2">
      <c r="A870" s="282"/>
      <c r="B870" s="282"/>
      <c r="C870" s="282"/>
      <c r="D870" s="279"/>
      <c r="E870" s="276"/>
      <c r="F870" s="386"/>
      <c r="G870" s="386">
        <v>5.0999999999999996</v>
      </c>
      <c r="H870" s="386">
        <v>21.2</v>
      </c>
      <c r="I870" s="386"/>
      <c r="J870" s="386">
        <f t="shared" si="64"/>
        <v>108.12</v>
      </c>
      <c r="K870" s="277"/>
      <c r="L870" s="277"/>
      <c r="M870" s="277"/>
      <c r="N870" s="277"/>
      <c r="O870" s="277"/>
      <c r="P870" s="277"/>
      <c r="Q870" s="277"/>
    </row>
    <row r="871" spans="1:17" s="275" customFormat="1" ht="10.15" x14ac:dyDescent="0.2">
      <c r="A871" s="282"/>
      <c r="B871" s="282"/>
      <c r="C871" s="282"/>
      <c r="D871" s="279" t="s">
        <v>293</v>
      </c>
      <c r="E871" s="276"/>
      <c r="F871" s="386"/>
      <c r="G871" s="386">
        <v>5.0999999999999996</v>
      </c>
      <c r="H871" s="386">
        <v>26.2</v>
      </c>
      <c r="I871" s="386"/>
      <c r="J871" s="386">
        <f t="shared" si="64"/>
        <v>133.62</v>
      </c>
      <c r="K871" s="277"/>
      <c r="L871" s="277"/>
      <c r="M871" s="277"/>
      <c r="N871" s="277"/>
      <c r="O871" s="277"/>
      <c r="P871" s="277"/>
      <c r="Q871" s="277"/>
    </row>
    <row r="872" spans="1:17" s="275" customFormat="1" ht="10.15" x14ac:dyDescent="0.2">
      <c r="A872" s="282"/>
      <c r="B872" s="282"/>
      <c r="C872" s="282"/>
      <c r="D872" s="279" t="s">
        <v>292</v>
      </c>
      <c r="E872" s="276"/>
      <c r="F872" s="386"/>
      <c r="G872" s="386">
        <v>2.2000000000000002</v>
      </c>
      <c r="H872" s="386">
        <v>20</v>
      </c>
      <c r="I872" s="386"/>
      <c r="J872" s="386">
        <f t="shared" si="64"/>
        <v>44</v>
      </c>
      <c r="K872" s="277"/>
      <c r="L872" s="277"/>
      <c r="M872" s="277"/>
      <c r="N872" s="277"/>
      <c r="O872" s="277"/>
      <c r="P872" s="277"/>
      <c r="Q872" s="277"/>
    </row>
    <row r="873" spans="1:17" s="275" customFormat="1" x14ac:dyDescent="0.2">
      <c r="A873" s="282"/>
      <c r="B873" s="282"/>
      <c r="C873" s="282"/>
      <c r="D873" s="279" t="s">
        <v>294</v>
      </c>
      <c r="E873" s="276"/>
      <c r="F873" s="386"/>
      <c r="G873" s="386">
        <v>0.6</v>
      </c>
      <c r="H873" s="386">
        <v>6.05</v>
      </c>
      <c r="I873" s="386"/>
      <c r="J873" s="386">
        <f t="shared" si="64"/>
        <v>3.63</v>
      </c>
      <c r="K873" s="277"/>
      <c r="L873" s="277"/>
      <c r="M873" s="277"/>
      <c r="N873" s="277"/>
      <c r="O873" s="277"/>
      <c r="P873" s="277"/>
      <c r="Q873" s="277"/>
    </row>
    <row r="874" spans="1:17" s="275" customFormat="1" x14ac:dyDescent="0.2">
      <c r="A874" s="282"/>
      <c r="B874" s="282"/>
      <c r="C874" s="282"/>
      <c r="D874" s="279" t="s">
        <v>296</v>
      </c>
      <c r="E874" s="276"/>
      <c r="F874" s="386"/>
      <c r="G874" s="386">
        <v>66.900000000000006</v>
      </c>
      <c r="H874" s="386">
        <v>1.48</v>
      </c>
      <c r="I874" s="386"/>
      <c r="J874" s="386">
        <f t="shared" si="64"/>
        <v>99.01</v>
      </c>
      <c r="K874" s="277"/>
      <c r="L874" s="277"/>
      <c r="M874" s="277"/>
      <c r="N874" s="277"/>
      <c r="O874" s="277"/>
      <c r="P874" s="277"/>
      <c r="Q874" s="277"/>
    </row>
    <row r="875" spans="1:17" s="275" customFormat="1" x14ac:dyDescent="0.2">
      <c r="A875" s="282"/>
      <c r="B875" s="282"/>
      <c r="C875" s="282"/>
      <c r="D875" s="279" t="s">
        <v>295</v>
      </c>
      <c r="E875" s="276"/>
      <c r="F875" s="386"/>
      <c r="G875" s="386">
        <v>9.9700000000000006</v>
      </c>
      <c r="H875" s="386">
        <v>18.940000000000001</v>
      </c>
      <c r="I875" s="386"/>
      <c r="J875" s="386">
        <f t="shared" si="64"/>
        <v>188.83</v>
      </c>
      <c r="K875" s="277"/>
      <c r="L875" s="277"/>
      <c r="M875" s="277"/>
      <c r="N875" s="277"/>
      <c r="O875" s="277"/>
      <c r="P875" s="277"/>
      <c r="Q875" s="277"/>
    </row>
    <row r="876" spans="1:17" s="275" customFormat="1" ht="10.15" x14ac:dyDescent="0.2">
      <c r="A876" s="282"/>
      <c r="B876" s="282"/>
      <c r="C876" s="282"/>
      <c r="D876" s="279"/>
      <c r="E876" s="276"/>
      <c r="F876" s="386"/>
      <c r="G876" s="386">
        <v>7.51</v>
      </c>
      <c r="H876" s="386">
        <v>6.05</v>
      </c>
      <c r="I876" s="386"/>
      <c r="J876" s="386">
        <f t="shared" si="64"/>
        <v>45.44</v>
      </c>
      <c r="K876" s="277"/>
      <c r="L876" s="277"/>
      <c r="M876" s="277"/>
      <c r="N876" s="277"/>
      <c r="O876" s="277"/>
      <c r="P876" s="277"/>
      <c r="Q876" s="277"/>
    </row>
    <row r="877" spans="1:17" s="275" customFormat="1" ht="10.15" x14ac:dyDescent="0.2">
      <c r="A877" s="282"/>
      <c r="B877" s="282"/>
      <c r="C877" s="282"/>
      <c r="D877" s="279"/>
      <c r="E877" s="276"/>
      <c r="F877" s="386"/>
      <c r="G877" s="386">
        <v>5.9</v>
      </c>
      <c r="H877" s="386">
        <v>12.96</v>
      </c>
      <c r="I877" s="386"/>
      <c r="J877" s="386">
        <f t="shared" si="64"/>
        <v>76.459999999999994</v>
      </c>
      <c r="K877" s="277"/>
      <c r="L877" s="277"/>
      <c r="M877" s="277"/>
      <c r="N877" s="277"/>
      <c r="O877" s="277"/>
      <c r="P877" s="277"/>
      <c r="Q877" s="277"/>
    </row>
    <row r="878" spans="1:17" s="275" customFormat="1" ht="10.15" x14ac:dyDescent="0.2">
      <c r="A878" s="282"/>
      <c r="B878" s="282"/>
      <c r="C878" s="282"/>
      <c r="D878" s="279"/>
      <c r="E878" s="276"/>
      <c r="F878" s="386"/>
      <c r="G878" s="386">
        <v>2.9</v>
      </c>
      <c r="H878" s="386">
        <v>7.04</v>
      </c>
      <c r="I878" s="386"/>
      <c r="J878" s="386">
        <f t="shared" si="64"/>
        <v>20.420000000000002</v>
      </c>
      <c r="K878" s="277"/>
      <c r="L878" s="277"/>
      <c r="M878" s="277"/>
      <c r="N878" s="277"/>
      <c r="O878" s="277"/>
      <c r="P878" s="277"/>
      <c r="Q878" s="277"/>
    </row>
    <row r="879" spans="1:17" s="275" customFormat="1" ht="10.15" x14ac:dyDescent="0.2">
      <c r="A879" s="282"/>
      <c r="B879" s="282"/>
      <c r="C879" s="282"/>
      <c r="D879" s="279"/>
      <c r="E879" s="276"/>
      <c r="F879" s="386"/>
      <c r="G879" s="386">
        <v>7.5</v>
      </c>
      <c r="H879" s="386">
        <v>23.53</v>
      </c>
      <c r="I879" s="386"/>
      <c r="J879" s="386">
        <f t="shared" si="64"/>
        <v>176.48</v>
      </c>
      <c r="K879" s="277"/>
      <c r="L879" s="277"/>
      <c r="M879" s="277"/>
      <c r="N879" s="277"/>
      <c r="O879" s="277"/>
      <c r="P879" s="277"/>
      <c r="Q879" s="277"/>
    </row>
    <row r="880" spans="1:17" s="275" customFormat="1" ht="10.15" x14ac:dyDescent="0.2">
      <c r="A880" s="282"/>
      <c r="B880" s="282"/>
      <c r="C880" s="282"/>
      <c r="D880" s="279"/>
      <c r="E880" s="276"/>
      <c r="F880" s="386"/>
      <c r="G880" s="386">
        <v>7.95</v>
      </c>
      <c r="H880" s="386">
        <v>12.75</v>
      </c>
      <c r="I880" s="386"/>
      <c r="J880" s="386">
        <f t="shared" si="64"/>
        <v>101.36</v>
      </c>
      <c r="K880" s="277"/>
      <c r="L880" s="277"/>
      <c r="M880" s="277"/>
      <c r="N880" s="277"/>
      <c r="O880" s="277"/>
      <c r="P880" s="277"/>
      <c r="Q880" s="277"/>
    </row>
    <row r="881" spans="1:17" s="275" customFormat="1" ht="10.15" x14ac:dyDescent="0.2">
      <c r="A881" s="282"/>
      <c r="B881" s="282"/>
      <c r="C881" s="282"/>
      <c r="D881" s="279"/>
      <c r="E881" s="276"/>
      <c r="F881" s="386"/>
      <c r="G881" s="386">
        <v>20</v>
      </c>
      <c r="H881" s="386">
        <f>(7.01+18.3)/2</f>
        <v>12.655000000000001</v>
      </c>
      <c r="I881" s="386"/>
      <c r="J881" s="386">
        <f t="shared" si="64"/>
        <v>253.1</v>
      </c>
      <c r="K881" s="277"/>
      <c r="L881" s="277"/>
      <c r="M881" s="277"/>
      <c r="N881" s="277"/>
      <c r="O881" s="277"/>
      <c r="P881" s="277"/>
      <c r="Q881" s="277"/>
    </row>
    <row r="882" spans="1:17" s="275" customFormat="1" ht="10.15" x14ac:dyDescent="0.2">
      <c r="A882" s="282"/>
      <c r="B882" s="282"/>
      <c r="C882" s="282"/>
      <c r="D882" s="279"/>
      <c r="E882" s="276"/>
      <c r="F882" s="386"/>
      <c r="G882" s="386">
        <v>6</v>
      </c>
      <c r="H882" s="386">
        <v>25.27</v>
      </c>
      <c r="I882" s="386"/>
      <c r="J882" s="386">
        <f t="shared" si="64"/>
        <v>151.62</v>
      </c>
      <c r="K882" s="277"/>
      <c r="L882" s="277"/>
      <c r="M882" s="277"/>
      <c r="N882" s="277"/>
      <c r="O882" s="277"/>
      <c r="P882" s="277"/>
      <c r="Q882" s="277"/>
    </row>
    <row r="883" spans="1:17" s="275" customFormat="1" ht="10.15" x14ac:dyDescent="0.2">
      <c r="A883" s="282"/>
      <c r="B883" s="282"/>
      <c r="C883" s="282"/>
      <c r="D883" s="279"/>
      <c r="E883" s="276"/>
      <c r="F883" s="386"/>
      <c r="G883" s="386">
        <v>10.9</v>
      </c>
      <c r="H883" s="386">
        <v>6.35</v>
      </c>
      <c r="I883" s="386"/>
      <c r="J883" s="386">
        <f t="shared" si="64"/>
        <v>69.22</v>
      </c>
      <c r="K883" s="277"/>
      <c r="L883" s="277"/>
      <c r="M883" s="277"/>
      <c r="N883" s="277"/>
      <c r="O883" s="277"/>
      <c r="P883" s="277"/>
      <c r="Q883" s="277"/>
    </row>
    <row r="884" spans="1:17" s="275" customFormat="1" ht="10.15" x14ac:dyDescent="0.2">
      <c r="A884" s="282"/>
      <c r="B884" s="282"/>
      <c r="C884" s="282"/>
      <c r="D884" s="279"/>
      <c r="E884" s="276"/>
      <c r="F884" s="386"/>
      <c r="G884" s="386">
        <v>6</v>
      </c>
      <c r="H884" s="386">
        <v>35.47</v>
      </c>
      <c r="I884" s="386"/>
      <c r="J884" s="386">
        <f t="shared" si="64"/>
        <v>212.82</v>
      </c>
      <c r="K884" s="277"/>
      <c r="L884" s="277"/>
      <c r="M884" s="277"/>
      <c r="N884" s="277"/>
      <c r="O884" s="277"/>
      <c r="P884" s="277"/>
      <c r="Q884" s="277"/>
    </row>
    <row r="885" spans="1:17" s="275" customFormat="1" ht="10.15" x14ac:dyDescent="0.2">
      <c r="A885" s="282"/>
      <c r="B885" s="282"/>
      <c r="C885" s="282"/>
      <c r="D885" s="279"/>
      <c r="E885" s="276"/>
      <c r="F885" s="386"/>
      <c r="G885" s="386">
        <v>5.0999999999999996</v>
      </c>
      <c r="H885" s="386">
        <v>28.88</v>
      </c>
      <c r="I885" s="386"/>
      <c r="J885" s="386">
        <f t="shared" si="64"/>
        <v>147.29</v>
      </c>
      <c r="K885" s="277"/>
      <c r="L885" s="277"/>
      <c r="M885" s="277"/>
      <c r="N885" s="277"/>
      <c r="O885" s="277"/>
      <c r="P885" s="277"/>
      <c r="Q885" s="277"/>
    </row>
    <row r="886" spans="1:17" s="275" customFormat="1" x14ac:dyDescent="0.2">
      <c r="A886" s="282"/>
      <c r="B886" s="282"/>
      <c r="C886" s="282"/>
      <c r="D886" s="279" t="s">
        <v>297</v>
      </c>
      <c r="E886" s="276"/>
      <c r="F886" s="386"/>
      <c r="G886" s="386">
        <v>11.8</v>
      </c>
      <c r="H886" s="386">
        <v>19.45</v>
      </c>
      <c r="I886" s="386"/>
      <c r="J886" s="386">
        <f t="shared" si="64"/>
        <v>229.51</v>
      </c>
      <c r="K886" s="277"/>
      <c r="L886" s="277"/>
      <c r="M886" s="277"/>
      <c r="N886" s="277"/>
      <c r="O886" s="277"/>
      <c r="P886" s="277"/>
      <c r="Q886" s="277"/>
    </row>
    <row r="887" spans="1:17" s="275" customFormat="1" ht="10.15" x14ac:dyDescent="0.2">
      <c r="A887" s="282"/>
      <c r="B887" s="282"/>
      <c r="C887" s="282"/>
      <c r="D887" s="279"/>
      <c r="E887" s="276"/>
      <c r="F887" s="386"/>
      <c r="G887" s="386">
        <v>2.16</v>
      </c>
      <c r="H887" s="386">
        <v>4.41</v>
      </c>
      <c r="I887" s="386"/>
      <c r="J887" s="386">
        <f t="shared" si="64"/>
        <v>9.5299999999999994</v>
      </c>
      <c r="K887" s="277"/>
      <c r="L887" s="277"/>
      <c r="M887" s="277"/>
      <c r="N887" s="277"/>
      <c r="O887" s="277"/>
      <c r="P887" s="277"/>
      <c r="Q887" s="277"/>
    </row>
    <row r="888" spans="1:17" s="275" customFormat="1" ht="10.15" x14ac:dyDescent="0.2">
      <c r="A888" s="282"/>
      <c r="B888" s="282"/>
      <c r="C888" s="282"/>
      <c r="D888" s="279"/>
      <c r="E888" s="276"/>
      <c r="F888" s="386"/>
      <c r="G888" s="386">
        <v>8.2899999999999991</v>
      </c>
      <c r="H888" s="386">
        <v>11.45</v>
      </c>
      <c r="I888" s="386"/>
      <c r="J888" s="386">
        <f t="shared" si="64"/>
        <v>94.92</v>
      </c>
      <c r="K888" s="277"/>
      <c r="L888" s="277"/>
      <c r="M888" s="277"/>
      <c r="N888" s="277"/>
      <c r="O888" s="277"/>
      <c r="P888" s="277"/>
      <c r="Q888" s="277"/>
    </row>
    <row r="889" spans="1:17" s="275" customFormat="1" ht="10.15" x14ac:dyDescent="0.2">
      <c r="A889" s="282"/>
      <c r="B889" s="282"/>
      <c r="C889" s="282"/>
      <c r="D889" s="279"/>
      <c r="E889" s="276"/>
      <c r="F889" s="386"/>
      <c r="G889" s="386">
        <v>5.25</v>
      </c>
      <c r="H889" s="386">
        <v>1.98</v>
      </c>
      <c r="I889" s="386"/>
      <c r="J889" s="386">
        <f t="shared" si="64"/>
        <v>10.4</v>
      </c>
      <c r="K889" s="277"/>
      <c r="L889" s="277"/>
      <c r="M889" s="277"/>
      <c r="N889" s="277"/>
      <c r="O889" s="277"/>
      <c r="P889" s="277"/>
      <c r="Q889" s="277"/>
    </row>
    <row r="890" spans="1:17" s="275" customFormat="1" ht="10.15" x14ac:dyDescent="0.2">
      <c r="A890" s="282"/>
      <c r="B890" s="282"/>
      <c r="C890" s="282"/>
      <c r="D890" s="279"/>
      <c r="E890" s="276"/>
      <c r="F890" s="386"/>
      <c r="G890" s="386">
        <v>10.72</v>
      </c>
      <c r="H890" s="386">
        <v>7.31</v>
      </c>
      <c r="I890" s="386"/>
      <c r="J890" s="386">
        <f t="shared" si="64"/>
        <v>78.36</v>
      </c>
      <c r="K890" s="277"/>
      <c r="L890" s="277"/>
      <c r="M890" s="277"/>
      <c r="N890" s="277"/>
      <c r="O890" s="277"/>
      <c r="P890" s="277"/>
      <c r="Q890" s="277"/>
    </row>
    <row r="891" spans="1:17" s="275" customFormat="1" ht="10.15" x14ac:dyDescent="0.2">
      <c r="A891" s="282"/>
      <c r="B891" s="282"/>
      <c r="C891" s="282"/>
      <c r="D891" s="279"/>
      <c r="E891" s="276"/>
      <c r="F891" s="386"/>
      <c r="G891" s="386">
        <v>3.58</v>
      </c>
      <c r="H891" s="386">
        <v>6.3</v>
      </c>
      <c r="I891" s="386"/>
      <c r="J891" s="386">
        <f t="shared" si="64"/>
        <v>22.55</v>
      </c>
      <c r="K891" s="277"/>
      <c r="L891" s="277"/>
      <c r="M891" s="277"/>
      <c r="N891" s="277"/>
      <c r="O891" s="277"/>
      <c r="P891" s="277"/>
      <c r="Q891" s="277"/>
    </row>
    <row r="892" spans="1:17" s="275" customFormat="1" ht="10.15" x14ac:dyDescent="0.2">
      <c r="A892" s="282"/>
      <c r="B892" s="282"/>
      <c r="C892" s="282"/>
      <c r="D892" s="279"/>
      <c r="E892" s="276"/>
      <c r="F892" s="386"/>
      <c r="G892" s="386">
        <v>3.03</v>
      </c>
      <c r="H892" s="386">
        <v>11.4</v>
      </c>
      <c r="I892" s="386"/>
      <c r="J892" s="386">
        <f t="shared" si="64"/>
        <v>34.54</v>
      </c>
      <c r="K892" s="277"/>
      <c r="L892" s="277"/>
      <c r="M892" s="277"/>
      <c r="N892" s="277"/>
      <c r="O892" s="277"/>
      <c r="P892" s="277"/>
      <c r="Q892" s="277"/>
    </row>
    <row r="893" spans="1:17" s="275" customFormat="1" ht="10.15" x14ac:dyDescent="0.2">
      <c r="A893" s="282"/>
      <c r="B893" s="282"/>
      <c r="C893" s="282"/>
      <c r="D893" s="279"/>
      <c r="E893" s="276"/>
      <c r="F893" s="386"/>
      <c r="G893" s="386">
        <v>5.32</v>
      </c>
      <c r="H893" s="386">
        <v>6.3</v>
      </c>
      <c r="I893" s="386"/>
      <c r="J893" s="386">
        <f t="shared" si="64"/>
        <v>33.520000000000003</v>
      </c>
      <c r="K893" s="277"/>
      <c r="L893" s="277"/>
      <c r="M893" s="277"/>
      <c r="N893" s="277"/>
      <c r="O893" s="277"/>
      <c r="P893" s="277"/>
      <c r="Q893" s="277"/>
    </row>
    <row r="894" spans="1:17" s="275" customFormat="1" x14ac:dyDescent="0.2">
      <c r="A894" s="282"/>
      <c r="B894" s="282"/>
      <c r="C894" s="282"/>
      <c r="D894" s="279" t="s">
        <v>298</v>
      </c>
      <c r="E894" s="276"/>
      <c r="F894" s="386"/>
      <c r="G894" s="386" t="s">
        <v>299</v>
      </c>
      <c r="H894" s="386"/>
      <c r="I894" s="386"/>
      <c r="J894" s="386"/>
      <c r="K894" s="277"/>
      <c r="L894" s="277"/>
      <c r="M894" s="277"/>
      <c r="N894" s="277"/>
      <c r="O894" s="277"/>
      <c r="P894" s="277"/>
      <c r="Q894" s="277"/>
    </row>
    <row r="895" spans="1:17" s="275" customFormat="1" ht="10.15" x14ac:dyDescent="0.2">
      <c r="A895" s="282"/>
      <c r="B895" s="282"/>
      <c r="C895" s="282"/>
      <c r="D895" s="279"/>
      <c r="E895" s="276"/>
      <c r="F895" s="386">
        <v>-1</v>
      </c>
      <c r="G895" s="386">
        <f>(4.8/2)*(2.4*3.14)</f>
        <v>18.086399999999998</v>
      </c>
      <c r="H895" s="386"/>
      <c r="I895" s="386"/>
      <c r="J895" s="386">
        <f t="shared" ref="J895:J898" si="65">ROUND(PRODUCT(F895:I895),2)</f>
        <v>-18.09</v>
      </c>
      <c r="K895" s="277"/>
      <c r="L895" s="277"/>
      <c r="M895" s="277"/>
      <c r="N895" s="277"/>
      <c r="O895" s="277"/>
      <c r="P895" s="277"/>
      <c r="Q895" s="277"/>
    </row>
    <row r="896" spans="1:17" s="275" customFormat="1" ht="10.15" x14ac:dyDescent="0.2">
      <c r="A896" s="282"/>
      <c r="B896" s="282"/>
      <c r="C896" s="282"/>
      <c r="D896" s="279"/>
      <c r="E896" s="276"/>
      <c r="F896" s="386">
        <v>-1</v>
      </c>
      <c r="G896" s="386">
        <f>(5/2)*(2.5*3.14)</f>
        <v>19.625</v>
      </c>
      <c r="H896" s="386"/>
      <c r="I896" s="386"/>
      <c r="J896" s="386">
        <f t="shared" si="65"/>
        <v>-19.63</v>
      </c>
      <c r="K896" s="277"/>
      <c r="L896" s="277"/>
      <c r="M896" s="277"/>
      <c r="N896" s="277"/>
      <c r="O896" s="277"/>
      <c r="P896" s="277"/>
      <c r="Q896" s="277"/>
    </row>
    <row r="897" spans="1:17" s="275" customFormat="1" ht="10.15" x14ac:dyDescent="0.2">
      <c r="A897" s="282"/>
      <c r="B897" s="282"/>
      <c r="C897" s="282"/>
      <c r="D897" s="279"/>
      <c r="E897" s="276"/>
      <c r="F897" s="386">
        <v>-1</v>
      </c>
      <c r="G897" s="386">
        <v>4.4000000000000004</v>
      </c>
      <c r="H897" s="386">
        <v>11</v>
      </c>
      <c r="I897" s="386"/>
      <c r="J897" s="386">
        <f t="shared" si="65"/>
        <v>-48.4</v>
      </c>
      <c r="K897" s="277"/>
      <c r="L897" s="277"/>
      <c r="M897" s="277"/>
      <c r="N897" s="277"/>
      <c r="O897" s="277"/>
      <c r="P897" s="277"/>
      <c r="Q897" s="277"/>
    </row>
    <row r="898" spans="1:17" s="275" customFormat="1" ht="10.15" x14ac:dyDescent="0.2">
      <c r="A898" s="282"/>
      <c r="B898" s="282"/>
      <c r="C898" s="282"/>
      <c r="D898" s="279" t="s">
        <v>303</v>
      </c>
      <c r="E898" s="276"/>
      <c r="F898" s="386">
        <v>-1</v>
      </c>
      <c r="G898" s="386">
        <v>5</v>
      </c>
      <c r="H898" s="386">
        <v>6.2</v>
      </c>
      <c r="I898" s="386"/>
      <c r="J898" s="386">
        <f t="shared" si="65"/>
        <v>-31</v>
      </c>
      <c r="K898" s="277"/>
      <c r="L898" s="277"/>
      <c r="M898" s="277"/>
      <c r="N898" s="277"/>
      <c r="O898" s="277"/>
      <c r="P898" s="277"/>
      <c r="Q898" s="277"/>
    </row>
    <row r="899" spans="1:17" s="275" customFormat="1" ht="10.15" x14ac:dyDescent="0.2">
      <c r="A899" s="282"/>
      <c r="B899" s="282"/>
      <c r="C899" s="282"/>
      <c r="D899" s="284" t="str">
        <f>"Total item "&amp;A864</f>
        <v>Total item 6.5</v>
      </c>
      <c r="E899" s="276"/>
      <c r="F899" s="386"/>
      <c r="G899" s="386"/>
      <c r="H899" s="386"/>
      <c r="I899" s="386"/>
      <c r="J899" s="383">
        <f>SUM(J865:J898)</f>
        <v>2834.7900000000004</v>
      </c>
      <c r="K899" s="277"/>
      <c r="L899" s="277"/>
      <c r="M899" s="277"/>
      <c r="N899" s="277"/>
      <c r="O899" s="277"/>
      <c r="P899" s="277"/>
      <c r="Q899" s="277"/>
    </row>
    <row r="900" spans="1:17" s="275" customFormat="1" ht="10.15" x14ac:dyDescent="0.2">
      <c r="A900" s="282"/>
      <c r="B900" s="282"/>
      <c r="C900" s="282"/>
      <c r="D900" s="284"/>
      <c r="E900" s="276"/>
      <c r="F900" s="386"/>
      <c r="G900" s="386"/>
      <c r="H900" s="386"/>
      <c r="I900" s="386"/>
      <c r="J900" s="384"/>
      <c r="K900" s="277"/>
      <c r="L900" s="277"/>
      <c r="M900" s="277"/>
      <c r="N900" s="277"/>
      <c r="O900" s="277"/>
      <c r="P900" s="277"/>
      <c r="Q900" s="277"/>
    </row>
    <row r="901" spans="1:17" s="258" customFormat="1" ht="67.5" x14ac:dyDescent="0.2">
      <c r="A901" s="280" t="s">
        <v>816</v>
      </c>
      <c r="B901" s="278" t="s">
        <v>399</v>
      </c>
      <c r="C901" s="278" t="s">
        <v>406</v>
      </c>
      <c r="D901" s="261" t="s">
        <v>805</v>
      </c>
      <c r="E901" s="281" t="s">
        <v>49</v>
      </c>
      <c r="F901" s="383"/>
      <c r="G901" s="383"/>
      <c r="H901" s="383"/>
      <c r="I901" s="383"/>
      <c r="J901" s="383"/>
      <c r="K901" s="283">
        <f>J903</f>
        <v>1</v>
      </c>
      <c r="L901" s="283">
        <f>'COMP - SINAPI SEM DESON'!G33</f>
        <v>4198.1473960000003</v>
      </c>
      <c r="M901" s="283">
        <f>ROUND(L901*(1+$T$7),2)</f>
        <v>5085.6400000000003</v>
      </c>
      <c r="N901" s="283">
        <f>TRUNC(K901*M901,2)</f>
        <v>5085.6400000000003</v>
      </c>
      <c r="O901" s="283">
        <f>'COMPOSICOES - SINAPI COM DESON'!G44</f>
        <v>4059.7162840000001</v>
      </c>
      <c r="P901" s="283">
        <f>ROUND(O901*(1+$S$7),2)</f>
        <v>5165.58</v>
      </c>
      <c r="Q901" s="283">
        <f>TRUNC(K901*P901,2)</f>
        <v>5165.58</v>
      </c>
    </row>
    <row r="902" spans="1:17" s="275" customFormat="1" ht="10.15" x14ac:dyDescent="0.2">
      <c r="A902" s="282"/>
      <c r="B902" s="282"/>
      <c r="C902" s="282"/>
      <c r="D902" s="279" t="s">
        <v>358</v>
      </c>
      <c r="E902" s="276"/>
      <c r="F902" s="386">
        <v>1</v>
      </c>
      <c r="G902" s="386"/>
      <c r="H902" s="386"/>
      <c r="I902" s="386"/>
      <c r="J902" s="386">
        <f t="shared" ref="J902" si="66">ROUND(PRODUCT(F902:I902),2)</f>
        <v>1</v>
      </c>
      <c r="K902" s="277"/>
      <c r="L902" s="277"/>
      <c r="M902" s="277"/>
      <c r="N902" s="277"/>
      <c r="O902" s="277"/>
      <c r="P902" s="277"/>
      <c r="Q902" s="277"/>
    </row>
    <row r="903" spans="1:17" s="275" customFormat="1" ht="10.15" x14ac:dyDescent="0.2">
      <c r="A903" s="282"/>
      <c r="B903" s="282"/>
      <c r="C903" s="282"/>
      <c r="D903" s="284" t="str">
        <f>"Total item "&amp;A901</f>
        <v>Total item 6.6</v>
      </c>
      <c r="E903" s="276"/>
      <c r="F903" s="386"/>
      <c r="G903" s="386"/>
      <c r="H903" s="386"/>
      <c r="I903" s="386"/>
      <c r="J903" s="383">
        <f>SUM(J902:J902)</f>
        <v>1</v>
      </c>
      <c r="K903" s="277"/>
      <c r="L903" s="277"/>
      <c r="M903" s="277"/>
      <c r="N903" s="277"/>
      <c r="O903" s="277"/>
      <c r="P903" s="277"/>
      <c r="Q903" s="277"/>
    </row>
    <row r="904" spans="1:17" s="275" customFormat="1" ht="10.15" x14ac:dyDescent="0.2">
      <c r="A904" s="282"/>
      <c r="B904" s="282"/>
      <c r="C904" s="282"/>
      <c r="D904" s="284"/>
      <c r="E904" s="276"/>
      <c r="F904" s="386"/>
      <c r="G904" s="386"/>
      <c r="H904" s="386"/>
      <c r="I904" s="386"/>
      <c r="J904" s="401"/>
      <c r="K904" s="277"/>
      <c r="L904" s="277"/>
      <c r="M904" s="277"/>
      <c r="N904" s="277"/>
      <c r="O904" s="277"/>
      <c r="P904" s="277"/>
      <c r="Q904" s="277"/>
    </row>
    <row r="905" spans="1:17" s="258" customFormat="1" ht="10.15" x14ac:dyDescent="0.2">
      <c r="A905" s="280" t="s">
        <v>178</v>
      </c>
      <c r="B905" s="278" t="s">
        <v>166</v>
      </c>
      <c r="C905" s="278" t="s">
        <v>1221</v>
      </c>
      <c r="D905" s="261" t="s">
        <v>1222</v>
      </c>
      <c r="E905" s="281" t="s">
        <v>1108</v>
      </c>
      <c r="F905" s="383"/>
      <c r="G905" s="383"/>
      <c r="H905" s="383"/>
      <c r="I905" s="383"/>
      <c r="J905" s="383"/>
      <c r="K905" s="283">
        <f>J915</f>
        <v>25.43</v>
      </c>
      <c r="L905" s="283">
        <v>357.74</v>
      </c>
      <c r="M905" s="283">
        <f>ROUND(L905*(1+$T$7),2)</f>
        <v>433.37</v>
      </c>
      <c r="N905" s="283">
        <f>TRUNC(K905*M905,2)</f>
        <v>11020.59</v>
      </c>
      <c r="O905" s="283">
        <v>354.05</v>
      </c>
      <c r="P905" s="283">
        <f>ROUND(O905*(1+$S$7),2)</f>
        <v>450.49</v>
      </c>
      <c r="Q905" s="283">
        <f>TRUNC(K905*P905,2)</f>
        <v>11455.96</v>
      </c>
    </row>
    <row r="906" spans="1:17" s="275" customFormat="1" ht="10.15" x14ac:dyDescent="0.2">
      <c r="A906" s="282"/>
      <c r="B906" s="282"/>
      <c r="C906" s="282"/>
      <c r="D906" s="279" t="s">
        <v>550</v>
      </c>
      <c r="E906" s="276"/>
      <c r="F906" s="386"/>
      <c r="G906" s="386">
        <v>17.32</v>
      </c>
      <c r="H906" s="386"/>
      <c r="I906" s="386">
        <v>0.1</v>
      </c>
      <c r="J906" s="386">
        <f t="shared" ref="J906:J914" si="67">ROUND(PRODUCT(F906:I906),2)</f>
        <v>1.73</v>
      </c>
      <c r="K906" s="277"/>
      <c r="L906" s="277"/>
      <c r="M906" s="277"/>
      <c r="N906" s="277"/>
      <c r="O906" s="277"/>
      <c r="P906" s="277"/>
      <c r="Q906" s="277"/>
    </row>
    <row r="907" spans="1:17" s="275" customFormat="1" ht="10.15" x14ac:dyDescent="0.2">
      <c r="A907" s="282"/>
      <c r="B907" s="282"/>
      <c r="C907" s="282"/>
      <c r="D907" s="279"/>
      <c r="E907" s="276"/>
      <c r="F907" s="386">
        <v>2</v>
      </c>
      <c r="G907" s="386">
        <v>1.2</v>
      </c>
      <c r="H907" s="386"/>
      <c r="I907" s="386">
        <v>0.1</v>
      </c>
      <c r="J907" s="386">
        <f t="shared" si="67"/>
        <v>0.24</v>
      </c>
      <c r="K907" s="277"/>
      <c r="L907" s="277"/>
      <c r="M907" s="277"/>
      <c r="N907" s="277"/>
      <c r="O907" s="277"/>
      <c r="P907" s="277"/>
      <c r="Q907" s="277"/>
    </row>
    <row r="908" spans="1:17" s="275" customFormat="1" ht="10.15" x14ac:dyDescent="0.2">
      <c r="A908" s="282"/>
      <c r="B908" s="282"/>
      <c r="C908" s="282"/>
      <c r="D908" s="279"/>
      <c r="E908" s="276"/>
      <c r="F908" s="386"/>
      <c r="G908" s="386">
        <v>24.1</v>
      </c>
      <c r="H908" s="386"/>
      <c r="I908" s="386">
        <v>0.1</v>
      </c>
      <c r="J908" s="386">
        <f t="shared" si="67"/>
        <v>2.41</v>
      </c>
      <c r="K908" s="277"/>
      <c r="L908" s="277"/>
      <c r="M908" s="277"/>
      <c r="N908" s="277"/>
      <c r="O908" s="277"/>
      <c r="P908" s="277"/>
      <c r="Q908" s="277"/>
    </row>
    <row r="909" spans="1:17" s="275" customFormat="1" ht="10.15" x14ac:dyDescent="0.2">
      <c r="A909" s="282"/>
      <c r="B909" s="282"/>
      <c r="C909" s="282"/>
      <c r="D909" s="279"/>
      <c r="E909" s="276"/>
      <c r="F909" s="386"/>
      <c r="G909" s="386">
        <v>12.63</v>
      </c>
      <c r="H909" s="386"/>
      <c r="I909" s="386">
        <v>0.1</v>
      </c>
      <c r="J909" s="386">
        <f t="shared" si="67"/>
        <v>1.26</v>
      </c>
      <c r="K909" s="277"/>
      <c r="L909" s="277"/>
      <c r="M909" s="277"/>
      <c r="N909" s="277"/>
      <c r="O909" s="277"/>
      <c r="P909" s="277"/>
      <c r="Q909" s="277"/>
    </row>
    <row r="910" spans="1:17" s="275" customFormat="1" ht="10.15" x14ac:dyDescent="0.2">
      <c r="A910" s="282"/>
      <c r="B910" s="282"/>
      <c r="C910" s="282"/>
      <c r="D910" s="279" t="s">
        <v>806</v>
      </c>
      <c r="E910" s="276"/>
      <c r="F910" s="386"/>
      <c r="G910" s="386">
        <v>17.32</v>
      </c>
      <c r="H910" s="386"/>
      <c r="I910" s="386">
        <v>0.2</v>
      </c>
      <c r="J910" s="386">
        <f t="shared" si="67"/>
        <v>3.46</v>
      </c>
      <c r="K910" s="277"/>
      <c r="L910" s="277"/>
      <c r="M910" s="277"/>
      <c r="N910" s="277"/>
      <c r="O910" s="277"/>
      <c r="P910" s="277"/>
      <c r="Q910" s="277"/>
    </row>
    <row r="911" spans="1:17" s="275" customFormat="1" ht="10.15" x14ac:dyDescent="0.2">
      <c r="A911" s="282"/>
      <c r="B911" s="282"/>
      <c r="C911" s="282"/>
      <c r="D911" s="279"/>
      <c r="E911" s="276"/>
      <c r="F911" s="386">
        <v>2</v>
      </c>
      <c r="G911" s="386">
        <v>1.2</v>
      </c>
      <c r="H911" s="386"/>
      <c r="I911" s="386">
        <v>0.2</v>
      </c>
      <c r="J911" s="386">
        <f t="shared" si="67"/>
        <v>0.48</v>
      </c>
      <c r="K911" s="277"/>
      <c r="L911" s="277"/>
      <c r="M911" s="277"/>
      <c r="N911" s="277"/>
      <c r="O911" s="277"/>
      <c r="P911" s="277"/>
      <c r="Q911" s="277"/>
    </row>
    <row r="912" spans="1:17" s="275" customFormat="1" ht="10.15" x14ac:dyDescent="0.2">
      <c r="A912" s="282"/>
      <c r="B912" s="282"/>
      <c r="C912" s="282"/>
      <c r="D912" s="279"/>
      <c r="E912" s="276"/>
      <c r="F912" s="386"/>
      <c r="G912" s="386">
        <v>24.1</v>
      </c>
      <c r="H912" s="386"/>
      <c r="I912" s="386">
        <v>0.2</v>
      </c>
      <c r="J912" s="386">
        <f t="shared" si="67"/>
        <v>4.82</v>
      </c>
      <c r="K912" s="277"/>
      <c r="L912" s="277"/>
      <c r="M912" s="277"/>
      <c r="N912" s="277"/>
      <c r="O912" s="277"/>
      <c r="P912" s="277"/>
      <c r="Q912" s="277"/>
    </row>
    <row r="913" spans="1:17" s="275" customFormat="1" ht="10.15" x14ac:dyDescent="0.2">
      <c r="A913" s="282"/>
      <c r="B913" s="282"/>
      <c r="C913" s="282"/>
      <c r="D913" s="279"/>
      <c r="E913" s="276"/>
      <c r="F913" s="386"/>
      <c r="G913" s="386">
        <v>12.63</v>
      </c>
      <c r="H913" s="386"/>
      <c r="I913" s="386">
        <v>0.2</v>
      </c>
      <c r="J913" s="386">
        <f t="shared" si="67"/>
        <v>2.5299999999999998</v>
      </c>
      <c r="K913" s="277"/>
      <c r="L913" s="277"/>
      <c r="M913" s="277"/>
      <c r="N913" s="277"/>
      <c r="O913" s="277"/>
      <c r="P913" s="277"/>
      <c r="Q913" s="277"/>
    </row>
    <row r="914" spans="1:17" s="275" customFormat="1" x14ac:dyDescent="0.2">
      <c r="A914" s="282"/>
      <c r="B914" s="282"/>
      <c r="C914" s="282"/>
      <c r="D914" s="279" t="s">
        <v>1114</v>
      </c>
      <c r="E914" s="276"/>
      <c r="F914" s="386"/>
      <c r="G914" s="386">
        <v>2.5</v>
      </c>
      <c r="H914" s="386">
        <v>3.4</v>
      </c>
      <c r="I914" s="386"/>
      <c r="J914" s="386">
        <f t="shared" si="67"/>
        <v>8.5</v>
      </c>
      <c r="K914" s="277"/>
      <c r="L914" s="277"/>
      <c r="M914" s="277"/>
      <c r="N914" s="277"/>
      <c r="O914" s="277"/>
      <c r="P914" s="277"/>
      <c r="Q914" s="277"/>
    </row>
    <row r="915" spans="1:17" s="275" customFormat="1" ht="10.15" x14ac:dyDescent="0.2">
      <c r="A915" s="282"/>
      <c r="B915" s="282"/>
      <c r="C915" s="282"/>
      <c r="D915" s="284" t="str">
        <f>"Total item "&amp;A905</f>
        <v>Total item 6.7</v>
      </c>
      <c r="E915" s="276"/>
      <c r="F915" s="386"/>
      <c r="G915" s="386"/>
      <c r="H915" s="386"/>
      <c r="I915" s="386"/>
      <c r="J915" s="383">
        <f>SUM(J906:J914)</f>
        <v>25.43</v>
      </c>
      <c r="K915" s="277"/>
      <c r="L915" s="277"/>
      <c r="M915" s="277"/>
      <c r="N915" s="277"/>
      <c r="O915" s="277"/>
      <c r="P915" s="277"/>
      <c r="Q915" s="277"/>
    </row>
    <row r="916" spans="1:17" s="275" customFormat="1" ht="10.15" x14ac:dyDescent="0.2">
      <c r="A916" s="282"/>
      <c r="B916" s="282"/>
      <c r="C916" s="282"/>
      <c r="D916" s="126"/>
      <c r="E916" s="119"/>
      <c r="F916" s="384"/>
      <c r="G916" s="384"/>
      <c r="H916" s="384"/>
      <c r="I916" s="384"/>
      <c r="J916" s="384"/>
      <c r="K916" s="277"/>
      <c r="L916" s="277"/>
      <c r="M916" s="277"/>
      <c r="N916" s="277"/>
      <c r="O916" s="277"/>
      <c r="P916" s="277"/>
      <c r="Q916" s="277"/>
    </row>
    <row r="917" spans="1:17" s="258" customFormat="1" ht="22.5" x14ac:dyDescent="0.2">
      <c r="A917" s="280" t="s">
        <v>688</v>
      </c>
      <c r="B917" s="278" t="s">
        <v>166</v>
      </c>
      <c r="C917" s="278" t="s">
        <v>781</v>
      </c>
      <c r="D917" s="261" t="s">
        <v>782</v>
      </c>
      <c r="E917" s="281" t="s">
        <v>11</v>
      </c>
      <c r="F917" s="383"/>
      <c r="G917" s="383"/>
      <c r="H917" s="383"/>
      <c r="I917" s="383"/>
      <c r="J917" s="383"/>
      <c r="K917" s="283">
        <f>J922</f>
        <v>22.76</v>
      </c>
      <c r="L917" s="283">
        <v>139.81</v>
      </c>
      <c r="M917" s="283">
        <f>ROUND(L917*(1+$T$7),2)</f>
        <v>169.37</v>
      </c>
      <c r="N917" s="283">
        <f>TRUNC(K917*M917,2)</f>
        <v>3854.86</v>
      </c>
      <c r="O917" s="283">
        <v>139.19</v>
      </c>
      <c r="P917" s="283">
        <f>ROUND(O917*(1+$S$7),2)</f>
        <v>177.11</v>
      </c>
      <c r="Q917" s="283">
        <f>TRUNC(K917*P917,2)</f>
        <v>4031.02</v>
      </c>
    </row>
    <row r="918" spans="1:17" s="275" customFormat="1" x14ac:dyDescent="0.2">
      <c r="A918" s="282"/>
      <c r="B918" s="282"/>
      <c r="C918" s="282"/>
      <c r="D918" s="279" t="s">
        <v>783</v>
      </c>
      <c r="E918" s="276"/>
      <c r="F918" s="386"/>
      <c r="G918" s="386">
        <v>63.6</v>
      </c>
      <c r="H918" s="386">
        <v>0.25</v>
      </c>
      <c r="I918" s="386"/>
      <c r="J918" s="386">
        <f t="shared" ref="J918:J921" si="68">ROUND(PRODUCT(F918:I918),2)</f>
        <v>15.9</v>
      </c>
      <c r="K918" s="277"/>
      <c r="L918" s="277"/>
      <c r="M918" s="277"/>
      <c r="N918" s="277"/>
      <c r="O918" s="277"/>
      <c r="P918" s="277"/>
      <c r="Q918" s="277"/>
    </row>
    <row r="919" spans="1:17" s="275" customFormat="1" ht="10.15" x14ac:dyDescent="0.2">
      <c r="A919" s="282"/>
      <c r="B919" s="282"/>
      <c r="C919" s="282"/>
      <c r="D919" s="279"/>
      <c r="E919" s="276"/>
      <c r="F919" s="386"/>
      <c r="G919" s="386">
        <v>12.45</v>
      </c>
      <c r="H919" s="386">
        <v>0.25</v>
      </c>
      <c r="I919" s="386"/>
      <c r="J919" s="386">
        <f t="shared" si="68"/>
        <v>3.11</v>
      </c>
      <c r="K919" s="277"/>
      <c r="L919" s="277"/>
      <c r="M919" s="277"/>
      <c r="N919" s="277"/>
      <c r="O919" s="277"/>
      <c r="P919" s="277"/>
      <c r="Q919" s="277"/>
    </row>
    <row r="920" spans="1:17" s="275" customFormat="1" ht="10.15" x14ac:dyDescent="0.2">
      <c r="A920" s="282"/>
      <c r="B920" s="282"/>
      <c r="C920" s="282"/>
      <c r="D920" s="279"/>
      <c r="E920" s="276"/>
      <c r="F920" s="386"/>
      <c r="G920" s="386">
        <v>10</v>
      </c>
      <c r="H920" s="386">
        <v>0.25</v>
      </c>
      <c r="I920" s="386"/>
      <c r="J920" s="386">
        <f t="shared" si="68"/>
        <v>2.5</v>
      </c>
      <c r="K920" s="277"/>
      <c r="L920" s="277"/>
      <c r="M920" s="277"/>
      <c r="N920" s="277"/>
      <c r="O920" s="277"/>
      <c r="P920" s="277"/>
      <c r="Q920" s="277"/>
    </row>
    <row r="921" spans="1:17" s="275" customFormat="1" ht="10.15" x14ac:dyDescent="0.2">
      <c r="A921" s="282"/>
      <c r="B921" s="282"/>
      <c r="C921" s="282"/>
      <c r="D921" s="279"/>
      <c r="E921" s="276"/>
      <c r="F921" s="386"/>
      <c r="G921" s="386">
        <v>5</v>
      </c>
      <c r="H921" s="386">
        <v>0.25</v>
      </c>
      <c r="I921" s="386"/>
      <c r="J921" s="386">
        <f t="shared" si="68"/>
        <v>1.25</v>
      </c>
      <c r="K921" s="277"/>
      <c r="L921" s="277"/>
      <c r="M921" s="277"/>
      <c r="N921" s="277"/>
      <c r="O921" s="277"/>
      <c r="P921" s="277"/>
      <c r="Q921" s="277"/>
    </row>
    <row r="922" spans="1:17" s="275" customFormat="1" ht="10.15" x14ac:dyDescent="0.2">
      <c r="A922" s="282"/>
      <c r="B922" s="282"/>
      <c r="C922" s="282"/>
      <c r="D922" s="284" t="str">
        <f>"Total item "&amp;A917</f>
        <v>Total item 6.8</v>
      </c>
      <c r="E922" s="276"/>
      <c r="F922" s="386"/>
      <c r="G922" s="386"/>
      <c r="H922" s="386"/>
      <c r="I922" s="386"/>
      <c r="J922" s="383">
        <f>SUM(J918:J921)</f>
        <v>22.76</v>
      </c>
      <c r="K922" s="277"/>
      <c r="L922" s="277"/>
      <c r="M922" s="277"/>
      <c r="N922" s="277"/>
      <c r="O922" s="277"/>
      <c r="P922" s="277"/>
      <c r="Q922" s="277"/>
    </row>
    <row r="923" spans="1:17" s="275" customFormat="1" ht="10.15" x14ac:dyDescent="0.2">
      <c r="A923" s="282"/>
      <c r="B923" s="282"/>
      <c r="C923" s="282"/>
      <c r="D923" s="126"/>
      <c r="E923" s="119"/>
      <c r="F923" s="384"/>
      <c r="G923" s="384"/>
      <c r="H923" s="384"/>
      <c r="I923" s="384"/>
      <c r="J923" s="384"/>
      <c r="K923" s="277"/>
      <c r="L923" s="277"/>
      <c r="M923" s="277"/>
      <c r="N923" s="277"/>
      <c r="O923" s="277"/>
      <c r="P923" s="277"/>
      <c r="Q923" s="277"/>
    </row>
    <row r="924" spans="1:17" s="258" customFormat="1" ht="10.15" x14ac:dyDescent="0.2">
      <c r="A924" s="280" t="s">
        <v>817</v>
      </c>
      <c r="B924" s="278" t="s">
        <v>166</v>
      </c>
      <c r="C924" s="278" t="s">
        <v>1424</v>
      </c>
      <c r="D924" s="261" t="s">
        <v>1425</v>
      </c>
      <c r="E924" s="281" t="s">
        <v>1028</v>
      </c>
      <c r="F924" s="383"/>
      <c r="G924" s="383"/>
      <c r="H924" s="383"/>
      <c r="I924" s="383"/>
      <c r="J924" s="383"/>
      <c r="K924" s="283">
        <f>J929</f>
        <v>37.300000000000004</v>
      </c>
      <c r="L924" s="283">
        <v>90.54</v>
      </c>
      <c r="M924" s="283">
        <f>ROUND(L924*(1+$T$7),2)</f>
        <v>109.68</v>
      </c>
      <c r="N924" s="283">
        <f>TRUNC(K924*M924,2)</f>
        <v>4091.06</v>
      </c>
      <c r="O924" s="283">
        <v>92.24</v>
      </c>
      <c r="P924" s="283">
        <f>ROUND(O924*(1+$S$7),2)</f>
        <v>117.37</v>
      </c>
      <c r="Q924" s="283">
        <f>TRUNC(K924*P924,2)</f>
        <v>4377.8999999999996</v>
      </c>
    </row>
    <row r="925" spans="1:17" s="275" customFormat="1" x14ac:dyDescent="0.2">
      <c r="A925" s="282"/>
      <c r="B925" s="282"/>
      <c r="C925" s="282"/>
      <c r="D925" s="279" t="s">
        <v>1426</v>
      </c>
      <c r="E925" s="276"/>
      <c r="F925" s="386">
        <f>J1067</f>
        <v>3</v>
      </c>
      <c r="G925" s="386">
        <v>0.7</v>
      </c>
      <c r="H925" s="386"/>
      <c r="I925" s="386"/>
      <c r="J925" s="386">
        <f t="shared" ref="J925:J928" si="69">ROUND(PRODUCT(F925:I925),2)</f>
        <v>2.1</v>
      </c>
      <c r="K925" s="277"/>
      <c r="L925" s="277"/>
      <c r="M925" s="277"/>
      <c r="N925" s="277"/>
      <c r="O925" s="277"/>
      <c r="P925" s="277"/>
      <c r="Q925" s="277"/>
    </row>
    <row r="926" spans="1:17" s="275" customFormat="1" x14ac:dyDescent="0.2">
      <c r="A926" s="282"/>
      <c r="B926" s="282"/>
      <c r="C926" s="282"/>
      <c r="D926" s="279" t="s">
        <v>1427</v>
      </c>
      <c r="E926" s="276"/>
      <c r="F926" s="386">
        <f>J1071</f>
        <v>38</v>
      </c>
      <c r="G926" s="386">
        <v>0.8</v>
      </c>
      <c r="H926" s="386"/>
      <c r="I926" s="386"/>
      <c r="J926" s="386">
        <f t="shared" si="69"/>
        <v>30.4</v>
      </c>
      <c r="K926" s="277"/>
      <c r="L926" s="277"/>
      <c r="M926" s="277"/>
      <c r="N926" s="277"/>
      <c r="O926" s="277"/>
      <c r="P926" s="277"/>
      <c r="Q926" s="277"/>
    </row>
    <row r="927" spans="1:17" s="275" customFormat="1" x14ac:dyDescent="0.2">
      <c r="A927" s="282"/>
      <c r="B927" s="282"/>
      <c r="C927" s="282"/>
      <c r="D927" s="279" t="s">
        <v>1428</v>
      </c>
      <c r="E927" s="276"/>
      <c r="F927" s="386">
        <f>J1075</f>
        <v>4</v>
      </c>
      <c r="G927" s="386">
        <v>0.9</v>
      </c>
      <c r="H927" s="386"/>
      <c r="I927" s="386"/>
      <c r="J927" s="386">
        <f t="shared" si="69"/>
        <v>3.6</v>
      </c>
      <c r="K927" s="277"/>
      <c r="L927" s="277"/>
      <c r="M927" s="277"/>
      <c r="N927" s="277"/>
      <c r="O927" s="277"/>
      <c r="P927" s="277"/>
      <c r="Q927" s="277"/>
    </row>
    <row r="928" spans="1:17" s="275" customFormat="1" x14ac:dyDescent="0.2">
      <c r="A928" s="282"/>
      <c r="B928" s="282"/>
      <c r="C928" s="282"/>
      <c r="D928" s="279" t="s">
        <v>1429</v>
      </c>
      <c r="E928" s="276"/>
      <c r="F928" s="386">
        <f>F1078</f>
        <v>1</v>
      </c>
      <c r="G928" s="386">
        <v>1.2</v>
      </c>
      <c r="H928" s="386"/>
      <c r="I928" s="386"/>
      <c r="J928" s="386">
        <f t="shared" si="69"/>
        <v>1.2</v>
      </c>
      <c r="K928" s="277"/>
      <c r="L928" s="277"/>
      <c r="M928" s="277"/>
      <c r="N928" s="277"/>
      <c r="O928" s="277"/>
      <c r="P928" s="277"/>
      <c r="Q928" s="277"/>
    </row>
    <row r="929" spans="1:17" s="275" customFormat="1" ht="10.15" x14ac:dyDescent="0.2">
      <c r="A929" s="282"/>
      <c r="B929" s="282"/>
      <c r="C929" s="282"/>
      <c r="D929" s="284" t="str">
        <f>"Total item "&amp;A924</f>
        <v>Total item 6.9</v>
      </c>
      <c r="E929" s="276"/>
      <c r="F929" s="386"/>
      <c r="G929" s="386"/>
      <c r="H929" s="386"/>
      <c r="I929" s="386"/>
      <c r="J929" s="383">
        <f>SUM(J925:J928)</f>
        <v>37.300000000000004</v>
      </c>
      <c r="K929" s="277"/>
      <c r="L929" s="277"/>
      <c r="M929" s="277"/>
      <c r="N929" s="277"/>
      <c r="O929" s="277"/>
      <c r="P929" s="277"/>
      <c r="Q929" s="277"/>
    </row>
    <row r="930" spans="1:17" s="275" customFormat="1" ht="10.15" x14ac:dyDescent="0.2">
      <c r="A930" s="282"/>
      <c r="B930" s="282"/>
      <c r="C930" s="282"/>
      <c r="D930" s="126"/>
      <c r="E930" s="119"/>
      <c r="F930" s="384"/>
      <c r="G930" s="384"/>
      <c r="H930" s="384"/>
      <c r="I930" s="384"/>
      <c r="J930" s="384"/>
      <c r="K930" s="277"/>
      <c r="L930" s="277"/>
      <c r="M930" s="277"/>
      <c r="N930" s="277"/>
      <c r="O930" s="277"/>
      <c r="P930" s="277"/>
      <c r="Q930" s="277"/>
    </row>
    <row r="931" spans="1:17" s="258" customFormat="1" ht="33.75" x14ac:dyDescent="0.2">
      <c r="A931" s="280" t="s">
        <v>1423</v>
      </c>
      <c r="B931" s="278" t="s">
        <v>166</v>
      </c>
      <c r="C931" s="278" t="s">
        <v>1354</v>
      </c>
      <c r="D931" s="261" t="s">
        <v>1355</v>
      </c>
      <c r="E931" s="281" t="s">
        <v>1108</v>
      </c>
      <c r="F931" s="383"/>
      <c r="G931" s="383"/>
      <c r="H931" s="383"/>
      <c r="I931" s="383"/>
      <c r="J931" s="383"/>
      <c r="K931" s="283">
        <f>J939</f>
        <v>167.69</v>
      </c>
      <c r="L931" s="283">
        <v>97.8</v>
      </c>
      <c r="M931" s="283">
        <f>ROUND(L931*(1+$T$7),2)</f>
        <v>118.47</v>
      </c>
      <c r="N931" s="283">
        <f>TRUNC(K931*M931,2)</f>
        <v>19866.23</v>
      </c>
      <c r="O931" s="283">
        <v>96.39</v>
      </c>
      <c r="P931" s="283">
        <f>ROUND(O931*(1+$S$7),2)</f>
        <v>122.65</v>
      </c>
      <c r="Q931" s="283">
        <f>TRUNC(K931*P931,2)</f>
        <v>20567.169999999998</v>
      </c>
    </row>
    <row r="932" spans="1:17" s="275" customFormat="1" ht="10.15" x14ac:dyDescent="0.2">
      <c r="A932" s="282"/>
      <c r="B932" s="282"/>
      <c r="C932" s="282"/>
      <c r="D932" s="279" t="s">
        <v>300</v>
      </c>
      <c r="E932" s="276"/>
      <c r="F932" s="386"/>
      <c r="G932" s="386">
        <v>7.65</v>
      </c>
      <c r="H932" s="386">
        <v>4.9000000000000004</v>
      </c>
      <c r="I932" s="386"/>
      <c r="J932" s="386">
        <f t="shared" ref="J932:J936" si="70">ROUND(PRODUCT(F932:I932),2)</f>
        <v>37.49</v>
      </c>
      <c r="K932" s="277"/>
      <c r="L932" s="277"/>
      <c r="M932" s="277"/>
      <c r="N932" s="277"/>
      <c r="O932" s="277"/>
      <c r="P932" s="277"/>
      <c r="Q932" s="277"/>
    </row>
    <row r="933" spans="1:17" s="275" customFormat="1" ht="10.15" x14ac:dyDescent="0.2">
      <c r="A933" s="282"/>
      <c r="B933" s="282"/>
      <c r="C933" s="282"/>
      <c r="D933" s="279"/>
      <c r="E933" s="276"/>
      <c r="F933" s="386"/>
      <c r="G933" s="386">
        <v>4.4000000000000004</v>
      </c>
      <c r="H933" s="386">
        <v>4.9000000000000004</v>
      </c>
      <c r="I933" s="386"/>
      <c r="J933" s="386">
        <f t="shared" si="70"/>
        <v>21.56</v>
      </c>
      <c r="K933" s="277"/>
      <c r="L933" s="277"/>
      <c r="M933" s="277"/>
      <c r="N933" s="277"/>
      <c r="O933" s="277"/>
      <c r="P933" s="277"/>
      <c r="Q933" s="277"/>
    </row>
    <row r="934" spans="1:17" s="275" customFormat="1" ht="10.15" x14ac:dyDescent="0.2">
      <c r="A934" s="282"/>
      <c r="B934" s="282"/>
      <c r="C934" s="282"/>
      <c r="D934" s="279"/>
      <c r="E934" s="276"/>
      <c r="F934" s="386"/>
      <c r="G934" s="386">
        <v>8.83</v>
      </c>
      <c r="H934" s="386">
        <v>3.99</v>
      </c>
      <c r="I934" s="386"/>
      <c r="J934" s="386">
        <f t="shared" si="70"/>
        <v>35.229999999999997</v>
      </c>
      <c r="K934" s="277"/>
      <c r="L934" s="277"/>
      <c r="M934" s="277"/>
      <c r="N934" s="277"/>
      <c r="O934" s="277"/>
      <c r="P934" s="277"/>
      <c r="Q934" s="277"/>
    </row>
    <row r="935" spans="1:17" s="275" customFormat="1" ht="10.15" x14ac:dyDescent="0.2">
      <c r="A935" s="282"/>
      <c r="B935" s="282"/>
      <c r="C935" s="282"/>
      <c r="D935" s="279"/>
      <c r="E935" s="276"/>
      <c r="F935" s="386"/>
      <c r="G935" s="386">
        <v>3.9</v>
      </c>
      <c r="H935" s="386">
        <v>3.38</v>
      </c>
      <c r="I935" s="386"/>
      <c r="J935" s="386">
        <f t="shared" si="70"/>
        <v>13.18</v>
      </c>
      <c r="K935" s="277"/>
      <c r="L935" s="277"/>
      <c r="M935" s="277"/>
      <c r="N935" s="277"/>
      <c r="O935" s="277"/>
      <c r="P935" s="277"/>
      <c r="Q935" s="277"/>
    </row>
    <row r="936" spans="1:17" s="275" customFormat="1" ht="10.15" x14ac:dyDescent="0.2">
      <c r="A936" s="282"/>
      <c r="B936" s="282"/>
      <c r="C936" s="282"/>
      <c r="D936" s="279" t="s">
        <v>818</v>
      </c>
      <c r="E936" s="276"/>
      <c r="F936" s="386"/>
      <c r="G936" s="386">
        <v>11.37</v>
      </c>
      <c r="H936" s="386">
        <v>2.65</v>
      </c>
      <c r="I936" s="386"/>
      <c r="J936" s="386">
        <f t="shared" si="70"/>
        <v>30.13</v>
      </c>
      <c r="K936" s="277"/>
      <c r="L936" s="277"/>
      <c r="M936" s="277"/>
      <c r="N936" s="277"/>
      <c r="O936" s="277"/>
      <c r="P936" s="277"/>
      <c r="Q936" s="277"/>
    </row>
    <row r="937" spans="1:17" s="275" customFormat="1" ht="10.15" x14ac:dyDescent="0.2">
      <c r="A937" s="282"/>
      <c r="B937" s="282"/>
      <c r="C937" s="282"/>
      <c r="D937" s="279"/>
      <c r="E937" s="276"/>
      <c r="F937" s="386"/>
      <c r="G937" s="386">
        <v>11.37</v>
      </c>
      <c r="H937" s="386">
        <v>2.83</v>
      </c>
      <c r="I937" s="386"/>
      <c r="J937" s="386">
        <f t="shared" ref="J937:J938" si="71">ROUND(PRODUCT(F937:I937),2)</f>
        <v>32.18</v>
      </c>
      <c r="K937" s="277"/>
      <c r="L937" s="277"/>
      <c r="M937" s="277"/>
      <c r="N937" s="277"/>
      <c r="O937" s="277"/>
      <c r="P937" s="277"/>
      <c r="Q937" s="277"/>
    </row>
    <row r="938" spans="1:17" s="275" customFormat="1" x14ac:dyDescent="0.2">
      <c r="A938" s="282"/>
      <c r="B938" s="282"/>
      <c r="C938" s="282"/>
      <c r="D938" s="279" t="s">
        <v>819</v>
      </c>
      <c r="E938" s="276"/>
      <c r="F938" s="386">
        <v>-1</v>
      </c>
      <c r="G938" s="386">
        <v>2.08</v>
      </c>
      <c r="H938" s="386"/>
      <c r="I938" s="386"/>
      <c r="J938" s="386">
        <f t="shared" si="71"/>
        <v>-2.08</v>
      </c>
      <c r="K938" s="277"/>
      <c r="L938" s="277"/>
      <c r="M938" s="277"/>
      <c r="N938" s="277"/>
      <c r="O938" s="277"/>
      <c r="P938" s="277"/>
      <c r="Q938" s="277"/>
    </row>
    <row r="939" spans="1:17" s="275" customFormat="1" ht="10.15" x14ac:dyDescent="0.2">
      <c r="A939" s="282"/>
      <c r="B939" s="282"/>
      <c r="C939" s="282"/>
      <c r="D939" s="284" t="str">
        <f>"Total item "&amp;A931</f>
        <v>Total item 6.10</v>
      </c>
      <c r="E939" s="276"/>
      <c r="F939" s="386"/>
      <c r="G939" s="386"/>
      <c r="H939" s="386"/>
      <c r="I939" s="386"/>
      <c r="J939" s="383">
        <f>SUM(J932:J938)</f>
        <v>167.69</v>
      </c>
      <c r="K939" s="277"/>
      <c r="L939" s="277"/>
      <c r="M939" s="277"/>
      <c r="N939" s="277"/>
      <c r="O939" s="277"/>
      <c r="P939" s="277"/>
      <c r="Q939" s="277"/>
    </row>
    <row r="940" spans="1:17" s="275" customFormat="1" ht="10.15" x14ac:dyDescent="0.2">
      <c r="A940" s="282"/>
      <c r="B940" s="282"/>
      <c r="C940" s="282"/>
      <c r="D940" s="126"/>
      <c r="E940" s="119"/>
      <c r="F940" s="384"/>
      <c r="G940" s="384"/>
      <c r="H940" s="384"/>
      <c r="I940" s="384"/>
      <c r="J940" s="384"/>
      <c r="K940" s="277"/>
      <c r="L940" s="277"/>
      <c r="M940" s="277"/>
      <c r="N940" s="277"/>
      <c r="O940" s="277"/>
      <c r="P940" s="277"/>
      <c r="Q940" s="277"/>
    </row>
    <row r="941" spans="1:17" s="107" customFormat="1" ht="10.15" x14ac:dyDescent="0.2">
      <c r="A941" s="121" t="s">
        <v>50</v>
      </c>
      <c r="B941" s="121"/>
      <c r="C941" s="121"/>
      <c r="D941" s="122" t="s">
        <v>103</v>
      </c>
      <c r="E941" s="123"/>
      <c r="F941" s="389"/>
      <c r="G941" s="389"/>
      <c r="H941" s="389"/>
      <c r="I941" s="389"/>
      <c r="J941" s="389"/>
      <c r="K941" s="125"/>
      <c r="L941" s="125"/>
      <c r="M941" s="125"/>
      <c r="N941" s="124">
        <f>SUM(N943:N983)+N984+N993+N1044</f>
        <v>103797.15999999999</v>
      </c>
      <c r="O941" s="125"/>
      <c r="P941" s="125"/>
      <c r="Q941" s="124">
        <f>SUM(Q943:Q983)+Q984+Q993+Q1044</f>
        <v>106911.88</v>
      </c>
    </row>
    <row r="942" spans="1:17" s="275" customFormat="1" ht="10.15" x14ac:dyDescent="0.2">
      <c r="A942" s="282"/>
      <c r="B942" s="282"/>
      <c r="C942" s="282"/>
      <c r="D942" s="126"/>
      <c r="E942" s="119"/>
      <c r="F942" s="384"/>
      <c r="G942" s="384"/>
      <c r="H942" s="384"/>
      <c r="I942" s="384"/>
      <c r="J942" s="384"/>
      <c r="K942" s="277"/>
      <c r="L942" s="277"/>
      <c r="M942" s="277"/>
      <c r="N942" s="277"/>
      <c r="O942" s="277"/>
      <c r="P942" s="277"/>
      <c r="Q942" s="277"/>
    </row>
    <row r="943" spans="1:17" s="258" customFormat="1" ht="45" x14ac:dyDescent="0.2">
      <c r="A943" s="280" t="s">
        <v>51</v>
      </c>
      <c r="B943" s="278" t="s">
        <v>166</v>
      </c>
      <c r="C943" s="278" t="s">
        <v>1223</v>
      </c>
      <c r="D943" s="261" t="s">
        <v>1224</v>
      </c>
      <c r="E943" s="281" t="s">
        <v>1108</v>
      </c>
      <c r="F943" s="383"/>
      <c r="G943" s="385"/>
      <c r="H943" s="383"/>
      <c r="I943" s="383"/>
      <c r="J943" s="383"/>
      <c r="K943" s="283">
        <f>J947</f>
        <v>605.83000000000004</v>
      </c>
      <c r="L943" s="283">
        <v>12.16</v>
      </c>
      <c r="M943" s="283">
        <f>ROUND(L943*(1+$T$7),2)</f>
        <v>14.73</v>
      </c>
      <c r="N943" s="283">
        <f>TRUNC(K943*M943,2)</f>
        <v>8923.8700000000008</v>
      </c>
      <c r="O943" s="283">
        <v>11.76</v>
      </c>
      <c r="P943" s="283">
        <f>ROUND(O943*(1+$S$7),2)</f>
        <v>14.96</v>
      </c>
      <c r="Q943" s="283">
        <f>TRUNC(K943*P943,2)</f>
        <v>9063.2099999999991</v>
      </c>
    </row>
    <row r="944" spans="1:17" s="275" customFormat="1" x14ac:dyDescent="0.2">
      <c r="A944" s="282"/>
      <c r="B944" s="282"/>
      <c r="C944" s="282"/>
      <c r="D944" s="279"/>
      <c r="E944" s="276"/>
      <c r="F944" s="386"/>
      <c r="G944" s="386" t="s">
        <v>141</v>
      </c>
      <c r="H944" s="386"/>
      <c r="I944" s="386"/>
      <c r="J944" s="386"/>
      <c r="K944" s="277"/>
      <c r="L944" s="277"/>
      <c r="M944" s="277"/>
      <c r="N944" s="277"/>
      <c r="O944" s="277"/>
      <c r="P944" s="277"/>
      <c r="Q944" s="277"/>
    </row>
    <row r="945" spans="1:17" s="275" customFormat="1" x14ac:dyDescent="0.2">
      <c r="A945" s="282"/>
      <c r="B945" s="282"/>
      <c r="C945" s="282"/>
      <c r="D945" s="279" t="s">
        <v>553</v>
      </c>
      <c r="E945" s="276"/>
      <c r="F945" s="386"/>
      <c r="G945" s="386">
        <v>574.20000000000005</v>
      </c>
      <c r="H945" s="386"/>
      <c r="I945" s="386"/>
      <c r="J945" s="386">
        <f t="shared" ref="J945:J946" si="72">ROUND(PRODUCT(F945:I945),2)</f>
        <v>574.20000000000005</v>
      </c>
      <c r="K945" s="277"/>
      <c r="L945" s="277"/>
      <c r="M945" s="277"/>
      <c r="N945" s="277"/>
      <c r="O945" s="277"/>
      <c r="P945" s="277"/>
      <c r="Q945" s="277"/>
    </row>
    <row r="946" spans="1:17" s="275" customFormat="1" ht="10.15" x14ac:dyDescent="0.2">
      <c r="A946" s="282"/>
      <c r="B946" s="282"/>
      <c r="C946" s="282"/>
      <c r="D946" s="279" t="s">
        <v>496</v>
      </c>
      <c r="E946" s="276"/>
      <c r="F946" s="386"/>
      <c r="G946" s="386">
        <v>31.63</v>
      </c>
      <c r="H946" s="386"/>
      <c r="I946" s="386"/>
      <c r="J946" s="386">
        <f t="shared" si="72"/>
        <v>31.63</v>
      </c>
      <c r="K946" s="277"/>
      <c r="L946" s="277"/>
      <c r="M946" s="277"/>
      <c r="N946" s="277"/>
      <c r="O946" s="277"/>
      <c r="P946" s="277"/>
      <c r="Q946" s="277"/>
    </row>
    <row r="947" spans="1:17" s="275" customFormat="1" ht="10.15" x14ac:dyDescent="0.2">
      <c r="A947" s="282"/>
      <c r="B947" s="282"/>
      <c r="C947" s="282"/>
      <c r="D947" s="284" t="str">
        <f>"Total item "&amp;A943</f>
        <v>Total item 7.1</v>
      </c>
      <c r="E947" s="276"/>
      <c r="F947" s="386"/>
      <c r="G947" s="386"/>
      <c r="H947" s="386"/>
      <c r="I947" s="386"/>
      <c r="J947" s="383">
        <f>SUM(J944:J946)</f>
        <v>605.83000000000004</v>
      </c>
      <c r="K947" s="277"/>
      <c r="L947" s="277"/>
      <c r="M947" s="277"/>
      <c r="N947" s="277"/>
      <c r="O947" s="277"/>
      <c r="P947" s="277"/>
      <c r="Q947" s="277"/>
    </row>
    <row r="948" spans="1:17" s="275" customFormat="1" ht="10.15" x14ac:dyDescent="0.2">
      <c r="A948" s="282"/>
      <c r="B948" s="282"/>
      <c r="C948" s="282"/>
      <c r="D948" s="126"/>
      <c r="E948" s="119"/>
      <c r="F948" s="384"/>
      <c r="G948" s="384"/>
      <c r="H948" s="384"/>
      <c r="I948" s="384"/>
      <c r="J948" s="384"/>
      <c r="K948" s="277"/>
      <c r="L948" s="277"/>
      <c r="M948" s="277"/>
      <c r="N948" s="277"/>
      <c r="O948" s="277"/>
      <c r="P948" s="277"/>
      <c r="Q948" s="277"/>
    </row>
    <row r="949" spans="1:17" s="258" customFormat="1" ht="45" x14ac:dyDescent="0.2">
      <c r="A949" s="280" t="s">
        <v>52</v>
      </c>
      <c r="B949" s="278" t="s">
        <v>166</v>
      </c>
      <c r="C949" s="280" t="s">
        <v>1225</v>
      </c>
      <c r="D949" s="261" t="s">
        <v>1226</v>
      </c>
      <c r="E949" s="281" t="s">
        <v>1108</v>
      </c>
      <c r="F949" s="385"/>
      <c r="G949" s="383"/>
      <c r="H949" s="383"/>
      <c r="I949" s="383"/>
      <c r="J949" s="383"/>
      <c r="K949" s="283">
        <f>J953</f>
        <v>934.3900000000001</v>
      </c>
      <c r="L949" s="283">
        <v>42.28</v>
      </c>
      <c r="M949" s="283">
        <f>ROUND(L949*(1+$T$7),2)</f>
        <v>51.22</v>
      </c>
      <c r="N949" s="283">
        <f>TRUNC(K949*M949,2)</f>
        <v>47859.45</v>
      </c>
      <c r="O949" s="283">
        <v>41.72</v>
      </c>
      <c r="P949" s="283">
        <f>ROUND(O949*(1+$S$7),2)</f>
        <v>53.08</v>
      </c>
      <c r="Q949" s="283">
        <f>TRUNC(K949*P949,2)</f>
        <v>49597.42</v>
      </c>
    </row>
    <row r="950" spans="1:17" s="275" customFormat="1" x14ac:dyDescent="0.2">
      <c r="A950" s="282"/>
      <c r="B950" s="282"/>
      <c r="C950" s="282"/>
      <c r="D950" s="279"/>
      <c r="E950" s="276"/>
      <c r="F950" s="386"/>
      <c r="G950" s="386" t="s">
        <v>141</v>
      </c>
      <c r="H950" s="386"/>
      <c r="I950" s="386"/>
      <c r="J950" s="386"/>
      <c r="K950" s="277"/>
      <c r="L950" s="277"/>
      <c r="M950" s="277"/>
      <c r="N950" s="277"/>
      <c r="O950" s="277"/>
      <c r="P950" s="277"/>
      <c r="Q950" s="277"/>
    </row>
    <row r="951" spans="1:17" s="275" customFormat="1" x14ac:dyDescent="0.2">
      <c r="A951" s="282"/>
      <c r="B951" s="282"/>
      <c r="C951" s="282"/>
      <c r="D951" s="279" t="s">
        <v>168</v>
      </c>
      <c r="E951" s="276"/>
      <c r="F951" s="386"/>
      <c r="G951" s="386">
        <f>J947</f>
        <v>605.83000000000004</v>
      </c>
      <c r="H951" s="386"/>
      <c r="I951" s="386"/>
      <c r="J951" s="386">
        <f>ROUND(PRODUCT(F951:I951),2)</f>
        <v>605.83000000000004</v>
      </c>
      <c r="K951" s="277"/>
      <c r="L951" s="277"/>
      <c r="M951" s="277"/>
      <c r="N951" s="277"/>
      <c r="O951" s="277"/>
      <c r="P951" s="277"/>
      <c r="Q951" s="277"/>
    </row>
    <row r="952" spans="1:17" s="275" customFormat="1" x14ac:dyDescent="0.2">
      <c r="A952" s="282"/>
      <c r="B952" s="282"/>
      <c r="C952" s="282"/>
      <c r="D952" s="279" t="s">
        <v>1420</v>
      </c>
      <c r="E952" s="276"/>
      <c r="F952" s="386">
        <v>0.3</v>
      </c>
      <c r="G952" s="386">
        <v>37</v>
      </c>
      <c r="H952" s="386">
        <v>29.6</v>
      </c>
      <c r="I952" s="386"/>
      <c r="J952" s="386">
        <f>ROUND(PRODUCT(F952:I952),2)</f>
        <v>328.56</v>
      </c>
      <c r="K952" s="277"/>
      <c r="L952" s="277"/>
      <c r="M952" s="277"/>
      <c r="N952" s="277"/>
      <c r="O952" s="277"/>
      <c r="P952" s="277"/>
      <c r="Q952" s="277"/>
    </row>
    <row r="953" spans="1:17" s="275" customFormat="1" ht="10.15" x14ac:dyDescent="0.2">
      <c r="A953" s="282"/>
      <c r="B953" s="282"/>
      <c r="C953" s="282"/>
      <c r="D953" s="284" t="str">
        <f>"Total item "&amp;A949</f>
        <v>Total item 7.2</v>
      </c>
      <c r="E953" s="276"/>
      <c r="F953" s="386"/>
      <c r="G953" s="386"/>
      <c r="H953" s="386"/>
      <c r="I953" s="386"/>
      <c r="J953" s="383">
        <f>SUM(J950:J952)</f>
        <v>934.3900000000001</v>
      </c>
      <c r="K953" s="277"/>
      <c r="L953" s="277"/>
      <c r="M953" s="277"/>
      <c r="N953" s="277"/>
      <c r="O953" s="277"/>
      <c r="P953" s="277"/>
      <c r="Q953" s="277"/>
    </row>
    <row r="954" spans="1:17" s="275" customFormat="1" ht="10.15" x14ac:dyDescent="0.2">
      <c r="A954" s="282"/>
      <c r="B954" s="282"/>
      <c r="C954" s="282"/>
      <c r="D954" s="126"/>
      <c r="E954" s="119"/>
      <c r="F954" s="384"/>
      <c r="G954" s="384"/>
      <c r="H954" s="384"/>
      <c r="I954" s="384"/>
      <c r="J954" s="384"/>
      <c r="K954" s="277"/>
      <c r="L954" s="277"/>
      <c r="M954" s="277"/>
      <c r="N954" s="277"/>
      <c r="O954" s="277"/>
      <c r="P954" s="277"/>
      <c r="Q954" s="277"/>
    </row>
    <row r="955" spans="1:17" s="258" customFormat="1" ht="30.6" x14ac:dyDescent="0.2">
      <c r="A955" s="280" t="s">
        <v>53</v>
      </c>
      <c r="B955" s="280" t="s">
        <v>166</v>
      </c>
      <c r="C955" s="280" t="s">
        <v>1227</v>
      </c>
      <c r="D955" s="285" t="s">
        <v>1228</v>
      </c>
      <c r="E955" s="281" t="s">
        <v>1028</v>
      </c>
      <c r="F955" s="385"/>
      <c r="G955" s="383"/>
      <c r="H955" s="383"/>
      <c r="I955" s="383"/>
      <c r="J955" s="383"/>
      <c r="K955" s="283">
        <f>J982</f>
        <v>205.04999999999998</v>
      </c>
      <c r="L955" s="283">
        <v>28.85</v>
      </c>
      <c r="M955" s="283">
        <f>ROUND(L955*(1+$T$7),2)</f>
        <v>34.950000000000003</v>
      </c>
      <c r="N955" s="283">
        <f>TRUNC(K955*M955,2)</f>
        <v>7166.49</v>
      </c>
      <c r="O955" s="283">
        <v>28.26</v>
      </c>
      <c r="P955" s="283">
        <f>ROUND(O955*(1+$S$7),2)</f>
        <v>35.96</v>
      </c>
      <c r="Q955" s="283">
        <f>TRUNC(K955*P955,2)</f>
        <v>7373.59</v>
      </c>
    </row>
    <row r="956" spans="1:17" s="275" customFormat="1" ht="10.15" x14ac:dyDescent="0.2">
      <c r="A956" s="282"/>
      <c r="B956" s="282"/>
      <c r="C956" s="282"/>
      <c r="D956" s="279" t="s">
        <v>179</v>
      </c>
      <c r="E956" s="276"/>
      <c r="F956" s="386"/>
      <c r="G956" s="386">
        <v>6.45</v>
      </c>
      <c r="H956" s="386"/>
      <c r="I956" s="386"/>
      <c r="J956" s="386">
        <f>ROUND(PRODUCT(F956:I956),2)</f>
        <v>6.45</v>
      </c>
      <c r="K956" s="277"/>
      <c r="L956" s="277"/>
      <c r="M956" s="277"/>
      <c r="N956" s="277"/>
      <c r="O956" s="277"/>
      <c r="P956" s="277"/>
      <c r="Q956" s="277"/>
    </row>
    <row r="957" spans="1:17" s="275" customFormat="1" ht="10.15" x14ac:dyDescent="0.2">
      <c r="A957" s="282"/>
      <c r="B957" s="282"/>
      <c r="C957" s="282"/>
      <c r="D957" s="279"/>
      <c r="E957" s="276"/>
      <c r="F957" s="386"/>
      <c r="G957" s="386">
        <v>17.760000000000002</v>
      </c>
      <c r="H957" s="386"/>
      <c r="I957" s="386"/>
      <c r="J957" s="386">
        <f t="shared" ref="J957:J981" si="73">ROUND(PRODUCT(F957:I957),2)</f>
        <v>17.760000000000002</v>
      </c>
      <c r="K957" s="277"/>
      <c r="L957" s="277"/>
      <c r="M957" s="277"/>
      <c r="N957" s="277"/>
      <c r="O957" s="277"/>
      <c r="P957" s="277"/>
      <c r="Q957" s="277"/>
    </row>
    <row r="958" spans="1:17" s="275" customFormat="1" ht="10.15" x14ac:dyDescent="0.2">
      <c r="A958" s="282"/>
      <c r="B958" s="282"/>
      <c r="C958" s="282"/>
      <c r="D958" s="279"/>
      <c r="E958" s="276"/>
      <c r="F958" s="386"/>
      <c r="G958" s="386">
        <v>2.93</v>
      </c>
      <c r="H958" s="386"/>
      <c r="I958" s="386"/>
      <c r="J958" s="386">
        <f t="shared" si="73"/>
        <v>2.93</v>
      </c>
      <c r="K958" s="277"/>
      <c r="L958" s="277"/>
      <c r="M958" s="277"/>
      <c r="N958" s="277"/>
      <c r="O958" s="277"/>
      <c r="P958" s="277"/>
      <c r="Q958" s="277"/>
    </row>
    <row r="959" spans="1:17" s="275" customFormat="1" ht="10.15" x14ac:dyDescent="0.2">
      <c r="A959" s="282"/>
      <c r="B959" s="282"/>
      <c r="C959" s="282"/>
      <c r="D959" s="279"/>
      <c r="E959" s="276"/>
      <c r="F959" s="386">
        <v>2</v>
      </c>
      <c r="G959" s="386">
        <v>5.22</v>
      </c>
      <c r="H959" s="386"/>
      <c r="I959" s="386"/>
      <c r="J959" s="386">
        <f t="shared" si="73"/>
        <v>10.44</v>
      </c>
      <c r="K959" s="277"/>
      <c r="L959" s="277"/>
      <c r="M959" s="277"/>
      <c r="N959" s="277"/>
      <c r="O959" s="277"/>
      <c r="P959" s="277"/>
      <c r="Q959" s="277"/>
    </row>
    <row r="960" spans="1:17" s="275" customFormat="1" ht="10.15" x14ac:dyDescent="0.2">
      <c r="A960" s="282"/>
      <c r="B960" s="282"/>
      <c r="C960" s="282"/>
      <c r="D960" s="279"/>
      <c r="E960" s="276"/>
      <c r="F960" s="386"/>
      <c r="G960" s="386">
        <v>10.7</v>
      </c>
      <c r="H960" s="386"/>
      <c r="I960" s="386"/>
      <c r="J960" s="386">
        <f t="shared" si="73"/>
        <v>10.7</v>
      </c>
      <c r="K960" s="277"/>
      <c r="L960" s="277"/>
      <c r="M960" s="277"/>
      <c r="N960" s="277"/>
      <c r="O960" s="277"/>
      <c r="P960" s="277"/>
      <c r="Q960" s="277"/>
    </row>
    <row r="961" spans="1:17" s="275" customFormat="1" ht="10.15" x14ac:dyDescent="0.2">
      <c r="A961" s="282"/>
      <c r="B961" s="282"/>
      <c r="C961" s="282"/>
      <c r="D961" s="279"/>
      <c r="E961" s="276"/>
      <c r="F961" s="386">
        <v>2</v>
      </c>
      <c r="G961" s="386">
        <v>1.65</v>
      </c>
      <c r="H961" s="386"/>
      <c r="I961" s="386"/>
      <c r="J961" s="386">
        <f t="shared" si="73"/>
        <v>3.3</v>
      </c>
      <c r="K961" s="277"/>
      <c r="L961" s="277"/>
      <c r="M961" s="277"/>
      <c r="N961" s="277"/>
      <c r="O961" s="277"/>
      <c r="P961" s="277"/>
      <c r="Q961" s="277"/>
    </row>
    <row r="962" spans="1:17" s="275" customFormat="1" ht="10.15" x14ac:dyDescent="0.2">
      <c r="A962" s="282"/>
      <c r="B962" s="282"/>
      <c r="C962" s="282"/>
      <c r="D962" s="279"/>
      <c r="E962" s="276"/>
      <c r="F962" s="386"/>
      <c r="G962" s="386">
        <v>18.95</v>
      </c>
      <c r="H962" s="386"/>
      <c r="I962" s="386"/>
      <c r="J962" s="386">
        <f t="shared" si="73"/>
        <v>18.95</v>
      </c>
      <c r="K962" s="277"/>
      <c r="L962" s="277"/>
      <c r="M962" s="277"/>
      <c r="N962" s="277"/>
      <c r="O962" s="277"/>
      <c r="P962" s="277"/>
      <c r="Q962" s="277"/>
    </row>
    <row r="963" spans="1:17" s="275" customFormat="1" ht="10.15" x14ac:dyDescent="0.2">
      <c r="A963" s="282"/>
      <c r="B963" s="282"/>
      <c r="C963" s="282"/>
      <c r="D963" s="279"/>
      <c r="E963" s="276"/>
      <c r="F963" s="386"/>
      <c r="G963" s="386">
        <v>10.74</v>
      </c>
      <c r="H963" s="386"/>
      <c r="I963" s="386"/>
      <c r="J963" s="386">
        <f t="shared" si="73"/>
        <v>10.74</v>
      </c>
      <c r="K963" s="277"/>
      <c r="L963" s="277"/>
      <c r="M963" s="277"/>
      <c r="N963" s="277"/>
      <c r="O963" s="277"/>
      <c r="P963" s="277"/>
      <c r="Q963" s="277"/>
    </row>
    <row r="964" spans="1:17" s="275" customFormat="1" ht="10.15" x14ac:dyDescent="0.2">
      <c r="A964" s="282"/>
      <c r="B964" s="282"/>
      <c r="C964" s="282"/>
      <c r="D964" s="279"/>
      <c r="E964" s="276"/>
      <c r="F964" s="386"/>
      <c r="G964" s="386">
        <v>4.97</v>
      </c>
      <c r="H964" s="386"/>
      <c r="I964" s="386"/>
      <c r="J964" s="386">
        <f t="shared" si="73"/>
        <v>4.97</v>
      </c>
      <c r="K964" s="277"/>
      <c r="L964" s="277"/>
      <c r="M964" s="277"/>
      <c r="N964" s="277"/>
      <c r="O964" s="277"/>
      <c r="P964" s="277"/>
      <c r="Q964" s="277"/>
    </row>
    <row r="965" spans="1:17" s="275" customFormat="1" ht="10.15" x14ac:dyDescent="0.2">
      <c r="A965" s="282"/>
      <c r="B965" s="282"/>
      <c r="C965" s="282"/>
      <c r="D965" s="279"/>
      <c r="E965" s="276"/>
      <c r="F965" s="386"/>
      <c r="G965" s="386">
        <v>5.22</v>
      </c>
      <c r="H965" s="386"/>
      <c r="I965" s="386"/>
      <c r="J965" s="386">
        <f t="shared" si="73"/>
        <v>5.22</v>
      </c>
      <c r="K965" s="277"/>
      <c r="L965" s="277"/>
      <c r="M965" s="277"/>
      <c r="N965" s="277"/>
      <c r="O965" s="277"/>
      <c r="P965" s="277"/>
      <c r="Q965" s="277"/>
    </row>
    <row r="966" spans="1:17" s="275" customFormat="1" ht="10.15" x14ac:dyDescent="0.2">
      <c r="A966" s="282"/>
      <c r="B966" s="282"/>
      <c r="C966" s="282"/>
      <c r="D966" s="279"/>
      <c r="E966" s="276"/>
      <c r="F966" s="386"/>
      <c r="G966" s="386">
        <v>10.44</v>
      </c>
      <c r="H966" s="386"/>
      <c r="I966" s="386"/>
      <c r="J966" s="386">
        <f t="shared" si="73"/>
        <v>10.44</v>
      </c>
      <c r="K966" s="277"/>
      <c r="L966" s="277"/>
      <c r="M966" s="277"/>
      <c r="N966" s="277"/>
      <c r="O966" s="277"/>
      <c r="P966" s="277"/>
      <c r="Q966" s="277"/>
    </row>
    <row r="967" spans="1:17" s="275" customFormat="1" ht="10.15" x14ac:dyDescent="0.2">
      <c r="A967" s="282"/>
      <c r="B967" s="282"/>
      <c r="C967" s="282"/>
      <c r="D967" s="279"/>
      <c r="E967" s="276"/>
      <c r="F967" s="386">
        <v>2</v>
      </c>
      <c r="G967" s="386">
        <v>1.9</v>
      </c>
      <c r="H967" s="386"/>
      <c r="I967" s="386"/>
      <c r="J967" s="386">
        <f t="shared" si="73"/>
        <v>3.8</v>
      </c>
      <c r="K967" s="277"/>
      <c r="L967" s="277"/>
      <c r="M967" s="277"/>
      <c r="N967" s="277"/>
      <c r="O967" s="277"/>
      <c r="P967" s="277"/>
      <c r="Q967" s="277"/>
    </row>
    <row r="968" spans="1:17" s="275" customFormat="1" ht="10.15" x14ac:dyDescent="0.2">
      <c r="A968" s="282"/>
      <c r="B968" s="282"/>
      <c r="C968" s="282"/>
      <c r="D968" s="279"/>
      <c r="E968" s="276"/>
      <c r="F968" s="386"/>
      <c r="G968" s="386">
        <v>19</v>
      </c>
      <c r="H968" s="386"/>
      <c r="I968" s="386"/>
      <c r="J968" s="386">
        <f t="shared" si="73"/>
        <v>19</v>
      </c>
      <c r="K968" s="277"/>
      <c r="L968" s="277"/>
      <c r="M968" s="277"/>
      <c r="N968" s="277"/>
      <c r="O968" s="277"/>
      <c r="P968" s="277"/>
      <c r="Q968" s="277"/>
    </row>
    <row r="969" spans="1:17" s="275" customFormat="1" ht="10.15" x14ac:dyDescent="0.2">
      <c r="A969" s="282"/>
      <c r="B969" s="282"/>
      <c r="C969" s="282"/>
      <c r="D969" s="279"/>
      <c r="E969" s="276"/>
      <c r="F969" s="386"/>
      <c r="G969" s="386">
        <v>10.74</v>
      </c>
      <c r="H969" s="386"/>
      <c r="I969" s="386"/>
      <c r="J969" s="386">
        <f t="shared" si="73"/>
        <v>10.74</v>
      </c>
      <c r="K969" s="277"/>
      <c r="L969" s="277"/>
      <c r="M969" s="277"/>
      <c r="N969" s="277"/>
      <c r="O969" s="277"/>
      <c r="P969" s="277"/>
      <c r="Q969" s="277"/>
    </row>
    <row r="970" spans="1:17" s="275" customFormat="1" ht="10.15" x14ac:dyDescent="0.2">
      <c r="A970" s="282"/>
      <c r="B970" s="282"/>
      <c r="C970" s="282"/>
      <c r="D970" s="279"/>
      <c r="E970" s="276"/>
      <c r="F970" s="386"/>
      <c r="G970" s="386">
        <v>4.97</v>
      </c>
      <c r="H970" s="386"/>
      <c r="I970" s="386"/>
      <c r="J970" s="386">
        <f t="shared" si="73"/>
        <v>4.97</v>
      </c>
      <c r="K970" s="277"/>
      <c r="L970" s="277"/>
      <c r="M970" s="277"/>
      <c r="N970" s="277"/>
      <c r="O970" s="277"/>
      <c r="P970" s="277"/>
      <c r="Q970" s="277"/>
    </row>
    <row r="971" spans="1:17" s="275" customFormat="1" ht="10.15" x14ac:dyDescent="0.2">
      <c r="A971" s="282"/>
      <c r="B971" s="282"/>
      <c r="C971" s="282"/>
      <c r="D971" s="279"/>
      <c r="E971" s="276"/>
      <c r="F971" s="386"/>
      <c r="G971" s="386">
        <v>9.86</v>
      </c>
      <c r="H971" s="386"/>
      <c r="I971" s="386"/>
      <c r="J971" s="386">
        <f t="shared" si="73"/>
        <v>9.86</v>
      </c>
      <c r="K971" s="277"/>
      <c r="L971" s="277"/>
      <c r="M971" s="277"/>
      <c r="N971" s="277"/>
      <c r="O971" s="277"/>
      <c r="P971" s="277"/>
      <c r="Q971" s="277"/>
    </row>
    <row r="972" spans="1:17" s="275" customFormat="1" ht="10.15" x14ac:dyDescent="0.2">
      <c r="A972" s="282"/>
      <c r="B972" s="282"/>
      <c r="C972" s="282"/>
      <c r="D972" s="279"/>
      <c r="E972" s="276"/>
      <c r="F972" s="386"/>
      <c r="G972" s="386">
        <v>3.6</v>
      </c>
      <c r="H972" s="386"/>
      <c r="I972" s="386"/>
      <c r="J972" s="386">
        <f t="shared" si="73"/>
        <v>3.6</v>
      </c>
      <c r="K972" s="277"/>
      <c r="L972" s="277"/>
      <c r="M972" s="277"/>
      <c r="N972" s="277"/>
      <c r="O972" s="277"/>
      <c r="P972" s="277"/>
      <c r="Q972" s="277"/>
    </row>
    <row r="973" spans="1:17" s="275" customFormat="1" ht="10.15" x14ac:dyDescent="0.2">
      <c r="A973" s="282"/>
      <c r="B973" s="282"/>
      <c r="C973" s="282"/>
      <c r="D973" s="279"/>
      <c r="E973" s="276"/>
      <c r="F973" s="386"/>
      <c r="G973" s="386">
        <v>1.2</v>
      </c>
      <c r="H973" s="386"/>
      <c r="I973" s="386"/>
      <c r="J973" s="386">
        <f t="shared" si="73"/>
        <v>1.2</v>
      </c>
      <c r="K973" s="277"/>
      <c r="L973" s="277"/>
      <c r="M973" s="277"/>
      <c r="N973" s="277"/>
      <c r="O973" s="277"/>
      <c r="P973" s="277"/>
      <c r="Q973" s="277"/>
    </row>
    <row r="974" spans="1:17" s="275" customFormat="1" ht="10.15" x14ac:dyDescent="0.2">
      <c r="A974" s="282"/>
      <c r="B974" s="282"/>
      <c r="C974" s="282"/>
      <c r="D974" s="279"/>
      <c r="E974" s="276"/>
      <c r="F974" s="386"/>
      <c r="G974" s="386">
        <v>6.81</v>
      </c>
      <c r="H974" s="386"/>
      <c r="I974" s="386"/>
      <c r="J974" s="386">
        <f t="shared" si="73"/>
        <v>6.81</v>
      </c>
      <c r="K974" s="277"/>
      <c r="L974" s="277"/>
      <c r="M974" s="277"/>
      <c r="N974" s="277"/>
      <c r="O974" s="277"/>
      <c r="P974" s="277"/>
      <c r="Q974" s="277"/>
    </row>
    <row r="975" spans="1:17" s="275" customFormat="1" ht="10.15" x14ac:dyDescent="0.2">
      <c r="A975" s="282"/>
      <c r="B975" s="282"/>
      <c r="C975" s="282"/>
      <c r="D975" s="279"/>
      <c r="E975" s="276"/>
      <c r="F975" s="386"/>
      <c r="G975" s="386">
        <v>8.42</v>
      </c>
      <c r="H975" s="386"/>
      <c r="I975" s="386"/>
      <c r="J975" s="386">
        <f t="shared" si="73"/>
        <v>8.42</v>
      </c>
      <c r="K975" s="277"/>
      <c r="L975" s="277"/>
      <c r="M975" s="277"/>
      <c r="N975" s="277"/>
      <c r="O975" s="277"/>
      <c r="P975" s="277"/>
      <c r="Q975" s="277"/>
    </row>
    <row r="976" spans="1:17" s="275" customFormat="1" ht="10.15" x14ac:dyDescent="0.2">
      <c r="A976" s="282"/>
      <c r="B976" s="282"/>
      <c r="C976" s="282"/>
      <c r="D976" s="279"/>
      <c r="E976" s="276"/>
      <c r="F976" s="386"/>
      <c r="G976" s="386">
        <v>3.4</v>
      </c>
      <c r="H976" s="386"/>
      <c r="I976" s="386"/>
      <c r="J976" s="386">
        <f t="shared" si="73"/>
        <v>3.4</v>
      </c>
      <c r="K976" s="277"/>
      <c r="L976" s="277"/>
      <c r="M976" s="277"/>
      <c r="N976" s="277"/>
      <c r="O976" s="277"/>
      <c r="P976" s="277"/>
      <c r="Q976" s="277"/>
    </row>
    <row r="977" spans="1:17" s="275" customFormat="1" ht="10.15" x14ac:dyDescent="0.2">
      <c r="A977" s="282"/>
      <c r="B977" s="282"/>
      <c r="C977" s="282"/>
      <c r="D977" s="279"/>
      <c r="E977" s="276"/>
      <c r="F977" s="386"/>
      <c r="G977" s="386">
        <v>2.0499999999999998</v>
      </c>
      <c r="H977" s="386"/>
      <c r="I977" s="386"/>
      <c r="J977" s="386">
        <f t="shared" si="73"/>
        <v>2.0499999999999998</v>
      </c>
      <c r="K977" s="277"/>
      <c r="L977" s="277"/>
      <c r="M977" s="277"/>
      <c r="N977" s="277"/>
      <c r="O977" s="277"/>
      <c r="P977" s="277"/>
      <c r="Q977" s="277"/>
    </row>
    <row r="978" spans="1:17" s="275" customFormat="1" ht="10.15" x14ac:dyDescent="0.2">
      <c r="A978" s="282"/>
      <c r="B978" s="282"/>
      <c r="C978" s="282"/>
      <c r="D978" s="279"/>
      <c r="E978" s="276"/>
      <c r="F978" s="386">
        <v>2</v>
      </c>
      <c r="G978" s="386">
        <v>1.65</v>
      </c>
      <c r="H978" s="386"/>
      <c r="I978" s="386"/>
      <c r="J978" s="386">
        <f t="shared" si="73"/>
        <v>3.3</v>
      </c>
      <c r="K978" s="277"/>
      <c r="L978" s="277"/>
      <c r="M978" s="277"/>
      <c r="N978" s="277"/>
      <c r="O978" s="277"/>
      <c r="P978" s="277"/>
      <c r="Q978" s="277"/>
    </row>
    <row r="979" spans="1:17" s="275" customFormat="1" ht="10.15" x14ac:dyDescent="0.2">
      <c r="A979" s="282"/>
      <c r="B979" s="282"/>
      <c r="C979" s="282"/>
      <c r="D979" s="279"/>
      <c r="E979" s="276"/>
      <c r="F979" s="386"/>
      <c r="G979" s="386">
        <v>3</v>
      </c>
      <c r="H979" s="386"/>
      <c r="I979" s="386"/>
      <c r="J979" s="386">
        <f t="shared" si="73"/>
        <v>3</v>
      </c>
      <c r="K979" s="277"/>
      <c r="L979" s="277"/>
      <c r="M979" s="277"/>
      <c r="N979" s="277"/>
      <c r="O979" s="277"/>
      <c r="P979" s="277"/>
      <c r="Q979" s="277"/>
    </row>
    <row r="980" spans="1:17" s="275" customFormat="1" ht="10.15" x14ac:dyDescent="0.2">
      <c r="A980" s="282"/>
      <c r="B980" s="282"/>
      <c r="C980" s="282"/>
      <c r="D980" s="279" t="s">
        <v>496</v>
      </c>
      <c r="E980" s="276"/>
      <c r="F980" s="386">
        <v>4</v>
      </c>
      <c r="G980" s="386">
        <v>1.35</v>
      </c>
      <c r="H980" s="386"/>
      <c r="I980" s="386"/>
      <c r="J980" s="386">
        <f t="shared" si="73"/>
        <v>5.4</v>
      </c>
      <c r="K980" s="277"/>
      <c r="L980" s="277"/>
      <c r="M980" s="277"/>
      <c r="N980" s="277"/>
      <c r="O980" s="277"/>
      <c r="P980" s="277"/>
      <c r="Q980" s="277"/>
    </row>
    <row r="981" spans="1:17" s="275" customFormat="1" ht="10.15" x14ac:dyDescent="0.2">
      <c r="A981" s="282"/>
      <c r="B981" s="282"/>
      <c r="C981" s="282"/>
      <c r="D981" s="279"/>
      <c r="E981" s="276"/>
      <c r="F981" s="386">
        <v>2</v>
      </c>
      <c r="G981" s="386">
        <v>8.8000000000000007</v>
      </c>
      <c r="H981" s="386"/>
      <c r="I981" s="386"/>
      <c r="J981" s="386">
        <f t="shared" si="73"/>
        <v>17.600000000000001</v>
      </c>
      <c r="K981" s="277"/>
      <c r="L981" s="277"/>
      <c r="M981" s="277"/>
      <c r="N981" s="277"/>
      <c r="O981" s="277"/>
      <c r="P981" s="277"/>
      <c r="Q981" s="277"/>
    </row>
    <row r="982" spans="1:17" s="275" customFormat="1" ht="10.15" x14ac:dyDescent="0.2">
      <c r="A982" s="282"/>
      <c r="B982" s="282"/>
      <c r="C982" s="282"/>
      <c r="D982" s="284" t="str">
        <f>"Total item "&amp;A955</f>
        <v>Total item 7.3</v>
      </c>
      <c r="E982" s="276"/>
      <c r="F982" s="386"/>
      <c r="G982" s="386"/>
      <c r="H982" s="386"/>
      <c r="I982" s="386"/>
      <c r="J982" s="383">
        <f>SUM(J956:J981)</f>
        <v>205.04999999999998</v>
      </c>
      <c r="K982" s="277"/>
      <c r="L982" s="277"/>
      <c r="M982" s="277"/>
      <c r="N982" s="277"/>
      <c r="O982" s="277"/>
      <c r="P982" s="277"/>
      <c r="Q982" s="277"/>
    </row>
    <row r="983" spans="1:17" s="275" customFormat="1" ht="10.15" x14ac:dyDescent="0.2">
      <c r="A983" s="282"/>
      <c r="B983" s="282"/>
      <c r="C983" s="282"/>
      <c r="D983" s="126"/>
      <c r="E983" s="119"/>
      <c r="F983" s="384"/>
      <c r="G983" s="384"/>
      <c r="H983" s="384"/>
      <c r="I983" s="384"/>
      <c r="J983" s="384"/>
      <c r="K983" s="277"/>
      <c r="L983" s="277"/>
      <c r="M983" s="277"/>
      <c r="N983" s="277"/>
      <c r="O983" s="277"/>
      <c r="P983" s="277"/>
      <c r="Q983" s="277"/>
    </row>
    <row r="984" spans="1:17" s="56" customFormat="1" x14ac:dyDescent="0.2">
      <c r="A984" s="135" t="s">
        <v>54</v>
      </c>
      <c r="B984" s="135"/>
      <c r="C984" s="135"/>
      <c r="D984" s="136" t="s">
        <v>180</v>
      </c>
      <c r="E984" s="137"/>
      <c r="F984" s="418"/>
      <c r="G984" s="418"/>
      <c r="H984" s="418"/>
      <c r="I984" s="418"/>
      <c r="J984" s="418"/>
      <c r="K984" s="139"/>
      <c r="L984" s="139"/>
      <c r="M984" s="139"/>
      <c r="N984" s="138">
        <f>SUM(N985:N991)</f>
        <v>7153.86</v>
      </c>
      <c r="O984" s="139"/>
      <c r="P984" s="139"/>
      <c r="Q984" s="138">
        <f>SUM(Q985:Q991)</f>
        <v>7246.99</v>
      </c>
    </row>
    <row r="985" spans="1:17" s="258" customFormat="1" ht="32.450000000000003" customHeight="1" x14ac:dyDescent="0.2">
      <c r="A985" s="280" t="s">
        <v>554</v>
      </c>
      <c r="B985" s="280" t="s">
        <v>166</v>
      </c>
      <c r="C985" s="280">
        <v>87622</v>
      </c>
      <c r="D985" s="261" t="s">
        <v>829</v>
      </c>
      <c r="E985" s="281" t="s">
        <v>11</v>
      </c>
      <c r="F985" s="385"/>
      <c r="G985" s="383"/>
      <c r="H985" s="383"/>
      <c r="I985" s="383"/>
      <c r="J985" s="383"/>
      <c r="K985" s="283">
        <f>J987</f>
        <v>56.1</v>
      </c>
      <c r="L985" s="283">
        <v>26.78</v>
      </c>
      <c r="M985" s="283">
        <f>ROUND(L985*(1+$T$7),2)</f>
        <v>32.44</v>
      </c>
      <c r="N985" s="283">
        <f>TRUNC(K985*M985,2)</f>
        <v>1819.88</v>
      </c>
      <c r="O985" s="283">
        <v>25.4</v>
      </c>
      <c r="P985" s="283">
        <f>ROUND(O985*(1+$S$7),2)</f>
        <v>32.32</v>
      </c>
      <c r="Q985" s="283">
        <f>TRUNC(K985*P985,2)</f>
        <v>1813.15</v>
      </c>
    </row>
    <row r="986" spans="1:17" s="275" customFormat="1" ht="22.5" x14ac:dyDescent="0.2">
      <c r="A986" s="282"/>
      <c r="B986" s="282"/>
      <c r="C986" s="282"/>
      <c r="D986" s="279" t="s">
        <v>555</v>
      </c>
      <c r="E986" s="276"/>
      <c r="F986" s="386">
        <v>2</v>
      </c>
      <c r="G986" s="386">
        <v>18.7</v>
      </c>
      <c r="H986" s="386">
        <v>1.5</v>
      </c>
      <c r="I986" s="386"/>
      <c r="J986" s="386">
        <f>ROUND(PRODUCT(F986:I986),2)</f>
        <v>56.1</v>
      </c>
      <c r="K986" s="277"/>
      <c r="L986" s="277"/>
      <c r="M986" s="277"/>
      <c r="N986" s="277"/>
      <c r="O986" s="277"/>
      <c r="P986" s="277"/>
      <c r="Q986" s="277"/>
    </row>
    <row r="987" spans="1:17" s="275" customFormat="1" ht="10.15" x14ac:dyDescent="0.2">
      <c r="A987" s="282"/>
      <c r="B987" s="282"/>
      <c r="C987" s="282"/>
      <c r="D987" s="284" t="str">
        <f>"Total item "&amp;A985</f>
        <v>Total item 7.4.1</v>
      </c>
      <c r="E987" s="276"/>
      <c r="F987" s="386"/>
      <c r="G987" s="386"/>
      <c r="H987" s="386"/>
      <c r="I987" s="386"/>
      <c r="J987" s="383">
        <f>SUM(J986:J986)</f>
        <v>56.1</v>
      </c>
      <c r="K987" s="277"/>
      <c r="L987" s="277"/>
      <c r="M987" s="277"/>
      <c r="N987" s="277"/>
      <c r="O987" s="277"/>
      <c r="P987" s="277"/>
      <c r="Q987" s="277"/>
    </row>
    <row r="988" spans="1:17" s="275" customFormat="1" ht="10.15" x14ac:dyDescent="0.2">
      <c r="A988" s="282"/>
      <c r="B988" s="282"/>
      <c r="C988" s="282"/>
      <c r="D988" s="126"/>
      <c r="E988" s="119"/>
      <c r="F988" s="384"/>
      <c r="G988" s="384"/>
      <c r="H988" s="384"/>
      <c r="I988" s="384"/>
      <c r="J988" s="384"/>
      <c r="K988" s="277"/>
      <c r="L988" s="277"/>
      <c r="M988" s="277"/>
      <c r="N988" s="277"/>
      <c r="O988" s="277"/>
      <c r="P988" s="277"/>
      <c r="Q988" s="277"/>
    </row>
    <row r="989" spans="1:17" s="258" customFormat="1" ht="33.75" x14ac:dyDescent="0.2">
      <c r="A989" s="280" t="s">
        <v>556</v>
      </c>
      <c r="B989" s="278" t="s">
        <v>166</v>
      </c>
      <c r="C989" s="280" t="s">
        <v>1230</v>
      </c>
      <c r="D989" s="261" t="s">
        <v>1231</v>
      </c>
      <c r="E989" s="281" t="s">
        <v>1108</v>
      </c>
      <c r="F989" s="385"/>
      <c r="G989" s="383"/>
      <c r="H989" s="383"/>
      <c r="I989" s="383"/>
      <c r="J989" s="383"/>
      <c r="K989" s="283">
        <f>J991</f>
        <v>56.1</v>
      </c>
      <c r="L989" s="283">
        <v>78.489999999999995</v>
      </c>
      <c r="M989" s="283">
        <f>ROUND(L989*(1+$T$7),2)</f>
        <v>95.08</v>
      </c>
      <c r="N989" s="283">
        <f>TRUNC(K989*M989,2)</f>
        <v>5333.98</v>
      </c>
      <c r="O989" s="283">
        <v>76.12</v>
      </c>
      <c r="P989" s="283">
        <f>ROUND(O989*(1+$S$7),2)</f>
        <v>96.86</v>
      </c>
      <c r="Q989" s="283">
        <f>TRUNC(K989*P989,2)</f>
        <v>5433.84</v>
      </c>
    </row>
    <row r="990" spans="1:17" s="275" customFormat="1" x14ac:dyDescent="0.2">
      <c r="A990" s="282"/>
      <c r="B990" s="282"/>
      <c r="C990" s="282"/>
      <c r="D990" s="279" t="s">
        <v>1229</v>
      </c>
      <c r="E990" s="276"/>
      <c r="F990" s="386">
        <f>J987</f>
        <v>56.1</v>
      </c>
      <c r="G990" s="386"/>
      <c r="H990" s="386"/>
      <c r="I990" s="386"/>
      <c r="J990" s="386">
        <f>ROUND(PRODUCT(F990:I990),2)</f>
        <v>56.1</v>
      </c>
      <c r="K990" s="277"/>
      <c r="L990" s="277"/>
      <c r="M990" s="277"/>
      <c r="N990" s="277"/>
      <c r="O990" s="277"/>
      <c r="P990" s="277"/>
      <c r="Q990" s="277"/>
    </row>
    <row r="991" spans="1:17" s="275" customFormat="1" ht="10.15" x14ac:dyDescent="0.2">
      <c r="A991" s="282"/>
      <c r="B991" s="282"/>
      <c r="C991" s="282"/>
      <c r="D991" s="284" t="str">
        <f>"Total item "&amp;A989</f>
        <v>Total item 7.4.2</v>
      </c>
      <c r="E991" s="276"/>
      <c r="F991" s="386"/>
      <c r="G991" s="386"/>
      <c r="H991" s="386"/>
      <c r="I991" s="386"/>
      <c r="J991" s="383">
        <f>SUM(J990:J990)</f>
        <v>56.1</v>
      </c>
      <c r="K991" s="277"/>
      <c r="L991" s="277"/>
      <c r="M991" s="277"/>
      <c r="N991" s="277"/>
      <c r="O991" s="277"/>
      <c r="P991" s="277"/>
      <c r="Q991" s="277"/>
    </row>
    <row r="992" spans="1:17" s="275" customFormat="1" ht="10.15" x14ac:dyDescent="0.2">
      <c r="A992" s="282"/>
      <c r="B992" s="282"/>
      <c r="C992" s="282"/>
      <c r="D992" s="126"/>
      <c r="E992" s="119"/>
      <c r="F992" s="384"/>
      <c r="G992" s="384"/>
      <c r="H992" s="384"/>
      <c r="I992" s="384"/>
      <c r="J992" s="384"/>
      <c r="K992" s="277"/>
      <c r="L992" s="277"/>
      <c r="M992" s="277"/>
      <c r="N992" s="277"/>
      <c r="O992" s="277"/>
      <c r="P992" s="277"/>
      <c r="Q992" s="277"/>
    </row>
    <row r="993" spans="1:17" s="56" customFormat="1" ht="10.15" x14ac:dyDescent="0.2">
      <c r="A993" s="135" t="s">
        <v>147</v>
      </c>
      <c r="B993" s="135"/>
      <c r="C993" s="135"/>
      <c r="D993" s="136" t="s">
        <v>181</v>
      </c>
      <c r="E993" s="137"/>
      <c r="F993" s="418"/>
      <c r="G993" s="418"/>
      <c r="H993" s="418"/>
      <c r="I993" s="418"/>
      <c r="J993" s="418"/>
      <c r="K993" s="139"/>
      <c r="L993" s="139"/>
      <c r="M993" s="139"/>
      <c r="N993" s="138">
        <f>SUM(N994:N1043)</f>
        <v>23529.040000000001</v>
      </c>
      <c r="O993" s="139"/>
      <c r="P993" s="139"/>
      <c r="Q993" s="138">
        <f>SUM(Q994:Q1043)</f>
        <v>23688.34</v>
      </c>
    </row>
    <row r="994" spans="1:17" s="258" customFormat="1" ht="45" x14ac:dyDescent="0.2">
      <c r="A994" s="280" t="s">
        <v>557</v>
      </c>
      <c r="B994" s="280" t="s">
        <v>166</v>
      </c>
      <c r="C994" s="280" t="s">
        <v>1232</v>
      </c>
      <c r="D994" s="261" t="s">
        <v>1233</v>
      </c>
      <c r="E994" s="281" t="s">
        <v>1108</v>
      </c>
      <c r="F994" s="383"/>
      <c r="G994" s="383"/>
      <c r="H994" s="383"/>
      <c r="I994" s="383"/>
      <c r="J994" s="383"/>
      <c r="K994" s="283">
        <f>J1003</f>
        <v>25.159999999999997</v>
      </c>
      <c r="L994" s="283">
        <v>63.44</v>
      </c>
      <c r="M994" s="283">
        <f>ROUND(L994*(1+$T$7),2)</f>
        <v>76.849999999999994</v>
      </c>
      <c r="N994" s="283">
        <f>TRUNC(K994*M994,2)</f>
        <v>1933.54</v>
      </c>
      <c r="O994" s="283">
        <v>58.45</v>
      </c>
      <c r="P994" s="283">
        <f>ROUND(O994*(1+$S$7),2)</f>
        <v>74.37</v>
      </c>
      <c r="Q994" s="283">
        <f>TRUNC(K994*P994,2)</f>
        <v>1871.14</v>
      </c>
    </row>
    <row r="995" spans="1:17" s="275" customFormat="1" ht="10.15" x14ac:dyDescent="0.2">
      <c r="A995" s="282"/>
      <c r="B995" s="282"/>
      <c r="C995" s="282"/>
      <c r="D995" s="279" t="s">
        <v>183</v>
      </c>
      <c r="E995" s="276"/>
      <c r="F995" s="386">
        <v>2</v>
      </c>
      <c r="G995" s="386">
        <v>40.950000000000003</v>
      </c>
      <c r="H995" s="386"/>
      <c r="I995" s="386">
        <v>0.2</v>
      </c>
      <c r="J995" s="386">
        <f>ROUND(PRODUCT(F995:I995),2)</f>
        <v>16.38</v>
      </c>
      <c r="K995" s="277"/>
      <c r="L995" s="277"/>
      <c r="M995" s="277"/>
      <c r="N995" s="277"/>
      <c r="O995" s="277"/>
      <c r="P995" s="277"/>
      <c r="Q995" s="277"/>
    </row>
    <row r="996" spans="1:17" s="275" customFormat="1" ht="10.15" x14ac:dyDescent="0.2">
      <c r="A996" s="282"/>
      <c r="B996" s="282"/>
      <c r="C996" s="282"/>
      <c r="D996" s="279"/>
      <c r="E996" s="276"/>
      <c r="F996" s="386"/>
      <c r="G996" s="386">
        <v>10.7</v>
      </c>
      <c r="H996" s="386"/>
      <c r="I996" s="386">
        <v>0.2</v>
      </c>
      <c r="J996" s="386">
        <f t="shared" ref="J996:J1002" si="74">ROUND(PRODUCT(F996:I996),2)</f>
        <v>2.14</v>
      </c>
      <c r="K996" s="277"/>
      <c r="L996" s="277"/>
      <c r="M996" s="277"/>
      <c r="N996" s="277"/>
      <c r="O996" s="277"/>
      <c r="P996" s="277"/>
      <c r="Q996" s="277"/>
    </row>
    <row r="997" spans="1:17" s="275" customFormat="1" ht="10.15" x14ac:dyDescent="0.2">
      <c r="A997" s="282"/>
      <c r="B997" s="282"/>
      <c r="C997" s="282"/>
      <c r="D997" s="279"/>
      <c r="E997" s="276"/>
      <c r="F997" s="386"/>
      <c r="G997" s="386">
        <v>3.9</v>
      </c>
      <c r="H997" s="386"/>
      <c r="I997" s="386">
        <v>0.2</v>
      </c>
      <c r="J997" s="386">
        <f t="shared" si="74"/>
        <v>0.78</v>
      </c>
      <c r="K997" s="277"/>
      <c r="L997" s="277"/>
      <c r="M997" s="277"/>
      <c r="N997" s="277"/>
      <c r="O997" s="277"/>
      <c r="P997" s="277"/>
      <c r="Q997" s="277"/>
    </row>
    <row r="998" spans="1:17" s="275" customFormat="1" ht="10.15" x14ac:dyDescent="0.2">
      <c r="A998" s="282"/>
      <c r="B998" s="282"/>
      <c r="C998" s="282"/>
      <c r="D998" s="279"/>
      <c r="E998" s="276"/>
      <c r="F998" s="386"/>
      <c r="G998" s="386">
        <v>1.2</v>
      </c>
      <c r="H998" s="386"/>
      <c r="I998" s="386">
        <v>0.2</v>
      </c>
      <c r="J998" s="386">
        <f t="shared" si="74"/>
        <v>0.24</v>
      </c>
      <c r="K998" s="277"/>
      <c r="L998" s="277"/>
      <c r="M998" s="277"/>
      <c r="N998" s="277"/>
      <c r="O998" s="277"/>
      <c r="P998" s="277"/>
      <c r="Q998" s="277"/>
    </row>
    <row r="999" spans="1:17" s="275" customFormat="1" ht="10.15" x14ac:dyDescent="0.2">
      <c r="A999" s="282"/>
      <c r="B999" s="282"/>
      <c r="C999" s="282"/>
      <c r="D999" s="279"/>
      <c r="E999" s="276"/>
      <c r="F999" s="386"/>
      <c r="G999" s="386">
        <v>6.5</v>
      </c>
      <c r="H999" s="386"/>
      <c r="I999" s="386">
        <v>0.2</v>
      </c>
      <c r="J999" s="386">
        <f t="shared" si="74"/>
        <v>1.3</v>
      </c>
      <c r="K999" s="277"/>
      <c r="L999" s="277"/>
      <c r="M999" s="277"/>
      <c r="N999" s="277"/>
      <c r="O999" s="277"/>
      <c r="P999" s="277"/>
      <c r="Q999" s="277"/>
    </row>
    <row r="1000" spans="1:17" s="275" customFormat="1" ht="10.15" x14ac:dyDescent="0.2">
      <c r="A1000" s="282"/>
      <c r="B1000" s="282"/>
      <c r="C1000" s="282"/>
      <c r="D1000" s="279"/>
      <c r="E1000" s="276"/>
      <c r="F1000" s="386"/>
      <c r="G1000" s="386">
        <v>4.42</v>
      </c>
      <c r="H1000" s="386"/>
      <c r="I1000" s="386">
        <v>0.2</v>
      </c>
      <c r="J1000" s="386">
        <f t="shared" si="74"/>
        <v>0.88</v>
      </c>
      <c r="K1000" s="277"/>
      <c r="L1000" s="277"/>
      <c r="M1000" s="277"/>
      <c r="N1000" s="277"/>
      <c r="O1000" s="277"/>
      <c r="P1000" s="277"/>
      <c r="Q1000" s="277"/>
    </row>
    <row r="1001" spans="1:17" s="275" customFormat="1" ht="10.15" x14ac:dyDescent="0.2">
      <c r="A1001" s="282"/>
      <c r="B1001" s="282"/>
      <c r="C1001" s="282"/>
      <c r="D1001" s="279"/>
      <c r="E1001" s="276"/>
      <c r="F1001" s="386"/>
      <c r="G1001" s="386">
        <v>8.15</v>
      </c>
      <c r="H1001" s="386"/>
      <c r="I1001" s="386">
        <v>0.2</v>
      </c>
      <c r="J1001" s="386">
        <f t="shared" si="74"/>
        <v>1.63</v>
      </c>
      <c r="K1001" s="277"/>
      <c r="L1001" s="277"/>
      <c r="M1001" s="277"/>
      <c r="N1001" s="277"/>
      <c r="O1001" s="277"/>
      <c r="P1001" s="277"/>
      <c r="Q1001" s="277"/>
    </row>
    <row r="1002" spans="1:17" s="275" customFormat="1" ht="10.15" x14ac:dyDescent="0.2">
      <c r="A1002" s="282"/>
      <c r="B1002" s="282"/>
      <c r="C1002" s="282"/>
      <c r="D1002" s="279"/>
      <c r="E1002" s="276"/>
      <c r="F1002" s="386"/>
      <c r="G1002" s="386">
        <v>9.0500000000000007</v>
      </c>
      <c r="H1002" s="386"/>
      <c r="I1002" s="386">
        <v>0.2</v>
      </c>
      <c r="J1002" s="386">
        <f t="shared" si="74"/>
        <v>1.81</v>
      </c>
      <c r="K1002" s="277"/>
      <c r="L1002" s="277"/>
      <c r="M1002" s="277"/>
      <c r="N1002" s="277"/>
      <c r="O1002" s="277"/>
      <c r="P1002" s="277"/>
      <c r="Q1002" s="277"/>
    </row>
    <row r="1003" spans="1:17" s="275" customFormat="1" ht="10.15" x14ac:dyDescent="0.2">
      <c r="A1003" s="282"/>
      <c r="B1003" s="282"/>
      <c r="C1003" s="282"/>
      <c r="D1003" s="284" t="str">
        <f>"Total item "&amp;A994</f>
        <v>Total item 7.5.1</v>
      </c>
      <c r="E1003" s="276"/>
      <c r="F1003" s="386"/>
      <c r="G1003" s="386"/>
      <c r="H1003" s="386"/>
      <c r="I1003" s="386"/>
      <c r="J1003" s="383">
        <f>SUM(J995:J1002)</f>
        <v>25.159999999999997</v>
      </c>
      <c r="K1003" s="277"/>
      <c r="L1003" s="277"/>
      <c r="M1003" s="277"/>
      <c r="N1003" s="277"/>
      <c r="O1003" s="277"/>
      <c r="P1003" s="277"/>
      <c r="Q1003" s="277"/>
    </row>
    <row r="1004" spans="1:17" s="275" customFormat="1" ht="10.15" x14ac:dyDescent="0.2">
      <c r="A1004" s="282"/>
      <c r="B1004" s="282"/>
      <c r="C1004" s="282"/>
      <c r="D1004" s="126"/>
      <c r="E1004" s="119"/>
      <c r="F1004" s="384"/>
      <c r="G1004" s="384"/>
      <c r="H1004" s="384"/>
      <c r="I1004" s="384"/>
      <c r="J1004" s="384"/>
      <c r="K1004" s="277"/>
      <c r="L1004" s="277"/>
      <c r="M1004" s="277"/>
      <c r="N1004" s="277"/>
      <c r="O1004" s="277"/>
      <c r="P1004" s="277"/>
      <c r="Q1004" s="277"/>
    </row>
    <row r="1005" spans="1:17" s="258" customFormat="1" ht="33.75" x14ac:dyDescent="0.2">
      <c r="A1005" s="280" t="s">
        <v>558</v>
      </c>
      <c r="B1005" s="280" t="s">
        <v>166</v>
      </c>
      <c r="C1005" s="280">
        <v>87878</v>
      </c>
      <c r="D1005" s="261" t="s">
        <v>822</v>
      </c>
      <c r="E1005" s="281" t="s">
        <v>11</v>
      </c>
      <c r="F1005" s="383"/>
      <c r="G1005" s="385" t="s">
        <v>141</v>
      </c>
      <c r="H1005" s="383"/>
      <c r="I1005" s="383"/>
      <c r="J1005" s="383"/>
      <c r="K1005" s="283">
        <f>J1007</f>
        <v>50.32</v>
      </c>
      <c r="L1005" s="283">
        <v>3.25</v>
      </c>
      <c r="M1005" s="283">
        <f>ROUND(L1005*(1+$T$7),2)</f>
        <v>3.94</v>
      </c>
      <c r="N1005" s="283">
        <f>TRUNC(K1005*M1005,2)</f>
        <v>198.26</v>
      </c>
      <c r="O1005" s="283">
        <v>3.02</v>
      </c>
      <c r="P1005" s="283">
        <f>ROUND(O1005*(1+$S$7),2)</f>
        <v>3.84</v>
      </c>
      <c r="Q1005" s="283">
        <f>TRUNC(K1005*P1005,2)</f>
        <v>193.22</v>
      </c>
    </row>
    <row r="1006" spans="1:17" s="275" customFormat="1" x14ac:dyDescent="0.2">
      <c r="A1006" s="282"/>
      <c r="B1006" s="282"/>
      <c r="C1006" s="282"/>
      <c r="D1006" s="279" t="s">
        <v>559</v>
      </c>
      <c r="E1006" s="276" t="s">
        <v>11</v>
      </c>
      <c r="F1006" s="386">
        <v>2</v>
      </c>
      <c r="G1006" s="386">
        <f>J1003</f>
        <v>25.159999999999997</v>
      </c>
      <c r="H1006" s="386"/>
      <c r="I1006" s="386"/>
      <c r="J1006" s="386">
        <f>ROUND(PRODUCT(F1006:I1006),2)</f>
        <v>50.32</v>
      </c>
      <c r="K1006" s="277"/>
      <c r="L1006" s="277"/>
      <c r="M1006" s="277"/>
      <c r="N1006" s="277"/>
      <c r="O1006" s="277"/>
      <c r="P1006" s="277"/>
      <c r="Q1006" s="277"/>
    </row>
    <row r="1007" spans="1:17" s="275" customFormat="1" ht="10.15" x14ac:dyDescent="0.2">
      <c r="A1007" s="282"/>
      <c r="B1007" s="282"/>
      <c r="C1007" s="282"/>
      <c r="D1007" s="284" t="str">
        <f>"Total item "&amp;A1005</f>
        <v>Total item 7.5.2</v>
      </c>
      <c r="E1007" s="276"/>
      <c r="F1007" s="386"/>
      <c r="G1007" s="386"/>
      <c r="H1007" s="386"/>
      <c r="I1007" s="386"/>
      <c r="J1007" s="383">
        <f>SUM(J1006:J1006)</f>
        <v>50.32</v>
      </c>
      <c r="K1007" s="277"/>
      <c r="L1007" s="277"/>
      <c r="M1007" s="277"/>
      <c r="N1007" s="277"/>
      <c r="O1007" s="277"/>
      <c r="P1007" s="277"/>
      <c r="Q1007" s="277"/>
    </row>
    <row r="1008" spans="1:17" s="275" customFormat="1" ht="10.15" x14ac:dyDescent="0.2">
      <c r="A1008" s="282"/>
      <c r="B1008" s="282"/>
      <c r="C1008" s="282"/>
      <c r="D1008" s="126"/>
      <c r="E1008" s="119"/>
      <c r="F1008" s="384"/>
      <c r="G1008" s="384"/>
      <c r="H1008" s="384"/>
      <c r="I1008" s="384"/>
      <c r="J1008" s="384"/>
      <c r="K1008" s="277"/>
      <c r="L1008" s="277"/>
      <c r="M1008" s="277"/>
      <c r="N1008" s="277"/>
      <c r="O1008" s="277"/>
      <c r="P1008" s="277"/>
      <c r="Q1008" s="277"/>
    </row>
    <row r="1009" spans="1:17" s="258" customFormat="1" ht="56.25" x14ac:dyDescent="0.2">
      <c r="A1009" s="280" t="s">
        <v>560</v>
      </c>
      <c r="B1009" s="280" t="s">
        <v>166</v>
      </c>
      <c r="C1009" s="280">
        <v>87531</v>
      </c>
      <c r="D1009" s="261" t="s">
        <v>824</v>
      </c>
      <c r="E1009" s="281" t="s">
        <v>11</v>
      </c>
      <c r="F1009" s="383"/>
      <c r="G1009" s="385"/>
      <c r="H1009" s="383"/>
      <c r="I1009" s="383"/>
      <c r="J1009" s="383"/>
      <c r="K1009" s="283">
        <f>J1011</f>
        <v>10.06</v>
      </c>
      <c r="L1009" s="283">
        <v>25.69</v>
      </c>
      <c r="M1009" s="283">
        <f>ROUND(L1009*(1+$T$7),2)</f>
        <v>31.12</v>
      </c>
      <c r="N1009" s="283">
        <f>TRUNC(K1009*M1009,2)</f>
        <v>313.06</v>
      </c>
      <c r="O1009" s="283">
        <v>24.05</v>
      </c>
      <c r="P1009" s="283">
        <f>ROUND(O1009*(1+$S$7),2)</f>
        <v>30.6</v>
      </c>
      <c r="Q1009" s="283">
        <f>TRUNC(K1009*P1009,2)</f>
        <v>307.83</v>
      </c>
    </row>
    <row r="1010" spans="1:17" s="275" customFormat="1" ht="10.15" x14ac:dyDescent="0.2">
      <c r="A1010" s="282"/>
      <c r="B1010" s="282"/>
      <c r="C1010" s="282"/>
      <c r="D1010" s="279" t="str">
        <f>"ITEM "  &amp;A1005</f>
        <v>ITEM 7.5.2</v>
      </c>
      <c r="E1010" s="276"/>
      <c r="F1010" s="386"/>
      <c r="G1010" s="386">
        <f>J1007</f>
        <v>50.32</v>
      </c>
      <c r="H1010" s="386"/>
      <c r="I1010" s="386">
        <v>0.2</v>
      </c>
      <c r="J1010" s="386">
        <f t="shared" ref="J1010" si="75">ROUND(PRODUCT(F1010:I1010),2)</f>
        <v>10.06</v>
      </c>
      <c r="K1010" s="277"/>
      <c r="L1010" s="277"/>
      <c r="M1010" s="277"/>
      <c r="N1010" s="277"/>
      <c r="O1010" s="277"/>
      <c r="P1010" s="277"/>
      <c r="Q1010" s="277"/>
    </row>
    <row r="1011" spans="1:17" s="275" customFormat="1" ht="10.15" x14ac:dyDescent="0.2">
      <c r="A1011" s="282"/>
      <c r="B1011" s="282"/>
      <c r="C1011" s="282"/>
      <c r="D1011" s="284" t="str">
        <f>"Total item "&amp;A1009</f>
        <v>Total item 7.5.3</v>
      </c>
      <c r="E1011" s="276"/>
      <c r="F1011" s="386"/>
      <c r="G1011" s="386"/>
      <c r="H1011" s="386"/>
      <c r="I1011" s="386"/>
      <c r="J1011" s="383">
        <f>SUM(J1010:J1010)</f>
        <v>10.06</v>
      </c>
      <c r="K1011" s="277"/>
      <c r="L1011" s="277"/>
      <c r="M1011" s="277"/>
      <c r="N1011" s="277"/>
      <c r="O1011" s="277"/>
      <c r="P1011" s="277"/>
      <c r="Q1011" s="277"/>
    </row>
    <row r="1012" spans="1:17" s="275" customFormat="1" ht="10.15" x14ac:dyDescent="0.2">
      <c r="A1012" s="282"/>
      <c r="B1012" s="282"/>
      <c r="C1012" s="282"/>
      <c r="D1012" s="126"/>
      <c r="E1012" s="119"/>
      <c r="F1012" s="384"/>
      <c r="G1012" s="384"/>
      <c r="H1012" s="384"/>
      <c r="I1012" s="384"/>
      <c r="J1012" s="384"/>
      <c r="K1012" s="277"/>
      <c r="L1012" s="277"/>
      <c r="M1012" s="277"/>
      <c r="N1012" s="277"/>
      <c r="O1012" s="277"/>
      <c r="P1012" s="277"/>
      <c r="Q1012" s="277"/>
    </row>
    <row r="1013" spans="1:17" s="258" customFormat="1" ht="36.75" customHeight="1" x14ac:dyDescent="0.2">
      <c r="A1013" s="280" t="s">
        <v>561</v>
      </c>
      <c r="B1013" s="280" t="s">
        <v>166</v>
      </c>
      <c r="C1013" s="280">
        <v>87622</v>
      </c>
      <c r="D1013" s="261" t="s">
        <v>829</v>
      </c>
      <c r="E1013" s="281" t="s">
        <v>11</v>
      </c>
      <c r="F1013" s="383"/>
      <c r="G1013" s="385"/>
      <c r="H1013" s="383"/>
      <c r="I1013" s="383"/>
      <c r="J1013" s="383"/>
      <c r="K1013" s="283">
        <f>J1023</f>
        <v>92.77</v>
      </c>
      <c r="L1013" s="283">
        <v>26.78</v>
      </c>
      <c r="M1013" s="283">
        <f>ROUND(L1013*(1+$T$7),2)</f>
        <v>32.44</v>
      </c>
      <c r="N1013" s="283">
        <f>TRUNC(K1013*M1013,2)</f>
        <v>3009.45</v>
      </c>
      <c r="O1013" s="283">
        <v>25.4</v>
      </c>
      <c r="P1013" s="283">
        <f>ROUND(O1013*(1+$S$7),2)</f>
        <v>32.32</v>
      </c>
      <c r="Q1013" s="283">
        <f>TRUNC(K1013*P1013,2)</f>
        <v>2998.32</v>
      </c>
    </row>
    <row r="1014" spans="1:17" s="275" customFormat="1" ht="10.15" x14ac:dyDescent="0.2">
      <c r="A1014" s="282"/>
      <c r="B1014" s="282"/>
      <c r="C1014" s="282"/>
      <c r="D1014" s="279" t="s">
        <v>182</v>
      </c>
      <c r="E1014" s="276"/>
      <c r="F1014" s="386"/>
      <c r="G1014" s="386">
        <f t="shared" ref="G1014:G1021" si="76">G995</f>
        <v>40.950000000000003</v>
      </c>
      <c r="H1014" s="386">
        <v>0.4</v>
      </c>
      <c r="I1014" s="386"/>
      <c r="J1014" s="386">
        <f t="shared" ref="J1014:J1022" si="77">ROUND(PRODUCT(F1014:I1014),2)</f>
        <v>16.38</v>
      </c>
      <c r="K1014" s="277"/>
      <c r="L1014" s="277"/>
      <c r="M1014" s="277"/>
      <c r="N1014" s="277"/>
      <c r="O1014" s="277"/>
      <c r="P1014" s="277"/>
      <c r="Q1014" s="277"/>
    </row>
    <row r="1015" spans="1:17" s="275" customFormat="1" ht="10.15" x14ac:dyDescent="0.2">
      <c r="A1015" s="282"/>
      <c r="B1015" s="282"/>
      <c r="C1015" s="282"/>
      <c r="D1015" s="279"/>
      <c r="E1015" s="276"/>
      <c r="F1015" s="386"/>
      <c r="G1015" s="386">
        <f t="shared" si="76"/>
        <v>10.7</v>
      </c>
      <c r="H1015" s="386">
        <v>0.4</v>
      </c>
      <c r="I1015" s="386"/>
      <c r="J1015" s="386">
        <f t="shared" si="77"/>
        <v>4.28</v>
      </c>
      <c r="K1015" s="277"/>
      <c r="L1015" s="277"/>
      <c r="M1015" s="277"/>
      <c r="N1015" s="277"/>
      <c r="O1015" s="277"/>
      <c r="P1015" s="277"/>
      <c r="Q1015" s="277"/>
    </row>
    <row r="1016" spans="1:17" s="275" customFormat="1" ht="10.15" x14ac:dyDescent="0.2">
      <c r="A1016" s="282"/>
      <c r="B1016" s="282"/>
      <c r="C1016" s="282"/>
      <c r="D1016" s="279"/>
      <c r="E1016" s="276"/>
      <c r="F1016" s="386"/>
      <c r="G1016" s="386">
        <f t="shared" si="76"/>
        <v>3.9</v>
      </c>
      <c r="H1016" s="386">
        <v>0.4</v>
      </c>
      <c r="I1016" s="386"/>
      <c r="J1016" s="386">
        <f t="shared" si="77"/>
        <v>1.56</v>
      </c>
      <c r="K1016" s="277"/>
      <c r="L1016" s="277"/>
      <c r="M1016" s="277"/>
      <c r="N1016" s="277"/>
      <c r="O1016" s="277"/>
      <c r="P1016" s="277"/>
      <c r="Q1016" s="277"/>
    </row>
    <row r="1017" spans="1:17" s="275" customFormat="1" ht="10.15" x14ac:dyDescent="0.2">
      <c r="A1017" s="282"/>
      <c r="B1017" s="282"/>
      <c r="C1017" s="282"/>
      <c r="D1017" s="279"/>
      <c r="E1017" s="276"/>
      <c r="F1017" s="386"/>
      <c r="G1017" s="386">
        <f t="shared" si="76"/>
        <v>1.2</v>
      </c>
      <c r="H1017" s="386">
        <v>0.4</v>
      </c>
      <c r="I1017" s="386"/>
      <c r="J1017" s="386">
        <f t="shared" si="77"/>
        <v>0.48</v>
      </c>
      <c r="K1017" s="277"/>
      <c r="L1017" s="277"/>
      <c r="M1017" s="277"/>
      <c r="N1017" s="277"/>
      <c r="O1017" s="277"/>
      <c r="P1017" s="277"/>
      <c r="Q1017" s="277"/>
    </row>
    <row r="1018" spans="1:17" s="275" customFormat="1" ht="10.15" x14ac:dyDescent="0.2">
      <c r="A1018" s="282"/>
      <c r="B1018" s="282"/>
      <c r="C1018" s="282"/>
      <c r="D1018" s="279"/>
      <c r="E1018" s="276"/>
      <c r="F1018" s="386"/>
      <c r="G1018" s="386">
        <f t="shared" si="76"/>
        <v>6.5</v>
      </c>
      <c r="H1018" s="386">
        <v>0.4</v>
      </c>
      <c r="I1018" s="386"/>
      <c r="J1018" s="386">
        <f t="shared" si="77"/>
        <v>2.6</v>
      </c>
      <c r="K1018" s="277"/>
      <c r="L1018" s="277"/>
      <c r="M1018" s="277"/>
      <c r="N1018" s="277"/>
      <c r="O1018" s="277"/>
      <c r="P1018" s="277"/>
      <c r="Q1018" s="277"/>
    </row>
    <row r="1019" spans="1:17" s="275" customFormat="1" ht="10.15" x14ac:dyDescent="0.2">
      <c r="A1019" s="282"/>
      <c r="B1019" s="282"/>
      <c r="C1019" s="282"/>
      <c r="D1019" s="279"/>
      <c r="E1019" s="276"/>
      <c r="F1019" s="386"/>
      <c r="G1019" s="386">
        <f t="shared" si="76"/>
        <v>4.42</v>
      </c>
      <c r="H1019" s="386">
        <v>0.4</v>
      </c>
      <c r="I1019" s="386"/>
      <c r="J1019" s="386">
        <f t="shared" si="77"/>
        <v>1.77</v>
      </c>
      <c r="K1019" s="277"/>
      <c r="L1019" s="277"/>
      <c r="M1019" s="277"/>
      <c r="N1019" s="277"/>
      <c r="O1019" s="277"/>
      <c r="P1019" s="277"/>
      <c r="Q1019" s="277"/>
    </row>
    <row r="1020" spans="1:17" s="275" customFormat="1" ht="10.15" x14ac:dyDescent="0.2">
      <c r="A1020" s="282"/>
      <c r="B1020" s="282"/>
      <c r="C1020" s="282"/>
      <c r="D1020" s="279"/>
      <c r="E1020" s="276"/>
      <c r="F1020" s="386"/>
      <c r="G1020" s="386">
        <f t="shared" si="76"/>
        <v>8.15</v>
      </c>
      <c r="H1020" s="386">
        <v>0.4</v>
      </c>
      <c r="I1020" s="386"/>
      <c r="J1020" s="386">
        <f t="shared" si="77"/>
        <v>3.26</v>
      </c>
      <c r="K1020" s="277"/>
      <c r="L1020" s="277"/>
      <c r="M1020" s="277"/>
      <c r="N1020" s="277"/>
      <c r="O1020" s="277"/>
      <c r="P1020" s="277"/>
      <c r="Q1020" s="277"/>
    </row>
    <row r="1021" spans="1:17" s="275" customFormat="1" ht="10.15" x14ac:dyDescent="0.2">
      <c r="A1021" s="282"/>
      <c r="B1021" s="282"/>
      <c r="C1021" s="282"/>
      <c r="D1021" s="279"/>
      <c r="E1021" s="276"/>
      <c r="F1021" s="386"/>
      <c r="G1021" s="386">
        <f t="shared" si="76"/>
        <v>9.0500000000000007</v>
      </c>
      <c r="H1021" s="386">
        <v>0.4</v>
      </c>
      <c r="I1021" s="386"/>
      <c r="J1021" s="386">
        <f t="shared" si="77"/>
        <v>3.62</v>
      </c>
      <c r="K1021" s="277"/>
      <c r="L1021" s="277"/>
      <c r="M1021" s="277"/>
      <c r="N1021" s="277"/>
      <c r="O1021" s="277"/>
      <c r="P1021" s="277"/>
      <c r="Q1021" s="277"/>
    </row>
    <row r="1022" spans="1:17" s="275" customFormat="1" x14ac:dyDescent="0.2">
      <c r="A1022" s="282"/>
      <c r="B1022" s="282"/>
      <c r="C1022" s="282"/>
      <c r="D1022" s="279" t="s">
        <v>1430</v>
      </c>
      <c r="E1022" s="276"/>
      <c r="F1022" s="386"/>
      <c r="G1022" s="386">
        <v>8.65</v>
      </c>
      <c r="H1022" s="386">
        <v>6.8</v>
      </c>
      <c r="I1022" s="386"/>
      <c r="J1022" s="386">
        <f t="shared" si="77"/>
        <v>58.82</v>
      </c>
      <c r="K1022" s="277"/>
      <c r="L1022" s="277"/>
      <c r="M1022" s="277"/>
      <c r="N1022" s="277"/>
      <c r="O1022" s="277"/>
      <c r="P1022" s="277"/>
      <c r="Q1022" s="277"/>
    </row>
    <row r="1023" spans="1:17" s="275" customFormat="1" ht="10.15" x14ac:dyDescent="0.2">
      <c r="A1023" s="282"/>
      <c r="B1023" s="282"/>
      <c r="C1023" s="282"/>
      <c r="D1023" s="284" t="str">
        <f>"Total item "&amp;A1013</f>
        <v>Total item 7.5.4</v>
      </c>
      <c r="E1023" s="276"/>
      <c r="F1023" s="386"/>
      <c r="G1023" s="386"/>
      <c r="H1023" s="386"/>
      <c r="I1023" s="386"/>
      <c r="J1023" s="383">
        <f>SUM(J1014:J1022)</f>
        <v>92.77</v>
      </c>
      <c r="K1023" s="277"/>
      <c r="L1023" s="277"/>
      <c r="M1023" s="277"/>
      <c r="N1023" s="277"/>
      <c r="O1023" s="277"/>
      <c r="P1023" s="277"/>
      <c r="Q1023" s="277"/>
    </row>
    <row r="1024" spans="1:17" s="275" customFormat="1" ht="10.15" x14ac:dyDescent="0.2">
      <c r="A1024" s="282"/>
      <c r="B1024" s="282"/>
      <c r="C1024" s="282"/>
      <c r="D1024" s="126"/>
      <c r="E1024" s="119"/>
      <c r="F1024" s="384"/>
      <c r="G1024" s="384"/>
      <c r="H1024" s="384"/>
      <c r="I1024" s="384"/>
      <c r="J1024" s="384"/>
      <c r="K1024" s="277"/>
      <c r="L1024" s="277"/>
      <c r="M1024" s="277"/>
      <c r="N1024" s="277"/>
      <c r="O1024" s="277"/>
      <c r="P1024" s="277"/>
      <c r="Q1024" s="277"/>
    </row>
    <row r="1025" spans="1:17" s="258" customFormat="1" ht="33.75" x14ac:dyDescent="0.2">
      <c r="A1025" s="280" t="s">
        <v>562</v>
      </c>
      <c r="B1025" s="278" t="s">
        <v>166</v>
      </c>
      <c r="C1025" s="280" t="s">
        <v>1230</v>
      </c>
      <c r="D1025" s="285" t="s">
        <v>1231</v>
      </c>
      <c r="E1025" s="281" t="s">
        <v>1108</v>
      </c>
      <c r="F1025" s="385"/>
      <c r="G1025" s="383"/>
      <c r="H1025" s="383"/>
      <c r="I1025" s="383"/>
      <c r="J1025" s="383"/>
      <c r="K1025" s="283">
        <f>J1030</f>
        <v>156.62</v>
      </c>
      <c r="L1025" s="283">
        <v>78.489999999999995</v>
      </c>
      <c r="M1025" s="283">
        <f>ROUND(L1025*(1+$T$7),2)</f>
        <v>95.08</v>
      </c>
      <c r="N1025" s="283">
        <f>TRUNC(K1025*M1025,2)</f>
        <v>14891.42</v>
      </c>
      <c r="O1025" s="283">
        <v>76.12</v>
      </c>
      <c r="P1025" s="283">
        <f>ROUND(O1025*(1+$S$7),2)</f>
        <v>96.86</v>
      </c>
      <c r="Q1025" s="283">
        <f>TRUNC(K1025*P1025,2)</f>
        <v>15170.21</v>
      </c>
    </row>
    <row r="1026" spans="1:17" s="275" customFormat="1" x14ac:dyDescent="0.2">
      <c r="A1026" s="282"/>
      <c r="B1026" s="282"/>
      <c r="C1026" s="282"/>
      <c r="D1026" s="279"/>
      <c r="E1026" s="276"/>
      <c r="F1026" s="386"/>
      <c r="G1026" s="386" t="s">
        <v>141</v>
      </c>
      <c r="H1026" s="386"/>
      <c r="I1026" s="386"/>
      <c r="J1026" s="386"/>
      <c r="K1026" s="277"/>
      <c r="L1026" s="277"/>
      <c r="M1026" s="277"/>
      <c r="N1026" s="277"/>
      <c r="O1026" s="277"/>
      <c r="P1026" s="277"/>
      <c r="Q1026" s="277"/>
    </row>
    <row r="1027" spans="1:17" s="275" customFormat="1" x14ac:dyDescent="0.2">
      <c r="A1027" s="282"/>
      <c r="B1027" s="282"/>
      <c r="C1027" s="282"/>
      <c r="D1027" s="279" t="s">
        <v>1238</v>
      </c>
      <c r="E1027" s="276"/>
      <c r="F1027" s="386">
        <v>0.5</v>
      </c>
      <c r="G1027" s="386">
        <f>J1011</f>
        <v>10.06</v>
      </c>
      <c r="H1027" s="386"/>
      <c r="I1027" s="386"/>
      <c r="J1027" s="386">
        <f>ROUND(PRODUCT(F1027:I1027),2)</f>
        <v>5.03</v>
      </c>
      <c r="K1027" s="277"/>
      <c r="L1027" s="277"/>
      <c r="M1027" s="277"/>
      <c r="N1027" s="277"/>
      <c r="O1027" s="277"/>
      <c r="P1027" s="277"/>
      <c r="Q1027" s="277"/>
    </row>
    <row r="1028" spans="1:17" s="275" customFormat="1" x14ac:dyDescent="0.2">
      <c r="A1028" s="282"/>
      <c r="B1028" s="282"/>
      <c r="C1028" s="282"/>
      <c r="D1028" s="279" t="s">
        <v>1239</v>
      </c>
      <c r="E1028" s="276"/>
      <c r="F1028" s="386"/>
      <c r="G1028" s="386">
        <f>J1023</f>
        <v>92.77</v>
      </c>
      <c r="H1028" s="386"/>
      <c r="I1028" s="386"/>
      <c r="J1028" s="386">
        <f>ROUND(PRODUCT(F1028:I1028),2)</f>
        <v>92.77</v>
      </c>
      <c r="K1028" s="277"/>
      <c r="L1028" s="277"/>
      <c r="M1028" s="277"/>
      <c r="N1028" s="277"/>
      <c r="O1028" s="277"/>
      <c r="P1028" s="277"/>
      <c r="Q1028" s="277"/>
    </row>
    <row r="1029" spans="1:17" s="275" customFormat="1" x14ac:dyDescent="0.2">
      <c r="A1029" s="282"/>
      <c r="B1029" s="282"/>
      <c r="C1029" s="282"/>
      <c r="D1029" s="279" t="s">
        <v>1430</v>
      </c>
      <c r="E1029" s="276"/>
      <c r="F1029" s="386"/>
      <c r="G1029" s="386">
        <v>6.8</v>
      </c>
      <c r="H1029" s="386">
        <v>8.65</v>
      </c>
      <c r="I1029" s="386"/>
      <c r="J1029" s="386">
        <f>ROUND(PRODUCT(F1029:I1029),2)</f>
        <v>58.82</v>
      </c>
      <c r="K1029" s="277"/>
      <c r="L1029" s="277"/>
      <c r="M1029" s="277"/>
      <c r="N1029" s="277"/>
      <c r="O1029" s="277"/>
      <c r="P1029" s="277"/>
      <c r="Q1029" s="277"/>
    </row>
    <row r="1030" spans="1:17" s="275" customFormat="1" ht="10.15" x14ac:dyDescent="0.2">
      <c r="A1030" s="282"/>
      <c r="B1030" s="282"/>
      <c r="C1030" s="282"/>
      <c r="D1030" s="284" t="str">
        <f>"Total item "&amp;A1025</f>
        <v>Total item 7.5.5</v>
      </c>
      <c r="E1030" s="276"/>
      <c r="F1030" s="386"/>
      <c r="G1030" s="386"/>
      <c r="H1030" s="386"/>
      <c r="I1030" s="386"/>
      <c r="J1030" s="383">
        <f>SUM(J1026:J1029)</f>
        <v>156.62</v>
      </c>
      <c r="K1030" s="277"/>
      <c r="L1030" s="277"/>
      <c r="M1030" s="277"/>
      <c r="N1030" s="277"/>
      <c r="O1030" s="277"/>
      <c r="P1030" s="277"/>
      <c r="Q1030" s="277"/>
    </row>
    <row r="1031" spans="1:17" s="275" customFormat="1" ht="10.15" x14ac:dyDescent="0.2">
      <c r="A1031" s="282"/>
      <c r="B1031" s="282"/>
      <c r="C1031" s="282"/>
      <c r="D1031" s="126"/>
      <c r="E1031" s="119"/>
      <c r="F1031" s="384"/>
      <c r="G1031" s="384"/>
      <c r="H1031" s="384"/>
      <c r="I1031" s="384"/>
      <c r="J1031" s="384"/>
      <c r="K1031" s="277"/>
      <c r="L1031" s="277"/>
      <c r="M1031" s="277"/>
      <c r="N1031" s="277"/>
      <c r="O1031" s="277"/>
      <c r="P1031" s="277"/>
      <c r="Q1031" s="277"/>
    </row>
    <row r="1032" spans="1:17" s="258" customFormat="1" ht="22.5" x14ac:dyDescent="0.2">
      <c r="A1032" s="280" t="s">
        <v>1234</v>
      </c>
      <c r="B1032" s="278" t="s">
        <v>166</v>
      </c>
      <c r="C1032" s="280" t="s">
        <v>1236</v>
      </c>
      <c r="D1032" s="285" t="s">
        <v>1237</v>
      </c>
      <c r="E1032" s="281" t="s">
        <v>1108</v>
      </c>
      <c r="F1032" s="385"/>
      <c r="G1032" s="383"/>
      <c r="H1032" s="383"/>
      <c r="I1032" s="383"/>
      <c r="J1032" s="383"/>
      <c r="K1032" s="283">
        <f>J1037</f>
        <v>11.21</v>
      </c>
      <c r="L1032" s="283">
        <v>36.369999999999997</v>
      </c>
      <c r="M1032" s="283">
        <f>ROUND(L1032*(1+$T$7),2)</f>
        <v>44.06</v>
      </c>
      <c r="N1032" s="283">
        <f>TRUNC(K1032*M1032,2)</f>
        <v>493.91</v>
      </c>
      <c r="O1032" s="283">
        <v>34.79</v>
      </c>
      <c r="P1032" s="283">
        <f>ROUND(O1032*(1+$S$7),2)</f>
        <v>44.27</v>
      </c>
      <c r="Q1032" s="283">
        <f>TRUNC(K1032*P1032,2)</f>
        <v>496.26</v>
      </c>
    </row>
    <row r="1033" spans="1:17" s="275" customFormat="1" x14ac:dyDescent="0.2">
      <c r="A1033" s="282"/>
      <c r="B1033" s="282"/>
      <c r="C1033" s="282"/>
      <c r="D1033" s="279"/>
      <c r="E1033" s="276"/>
      <c r="F1033" s="386"/>
      <c r="G1033" s="386" t="s">
        <v>141</v>
      </c>
      <c r="H1033" s="386"/>
      <c r="I1033" s="386"/>
      <c r="J1033" s="386"/>
      <c r="K1033" s="277"/>
      <c r="L1033" s="277"/>
      <c r="M1033" s="277"/>
      <c r="N1033" s="277"/>
      <c r="O1033" s="277"/>
      <c r="P1033" s="277"/>
      <c r="Q1033" s="277"/>
    </row>
    <row r="1034" spans="1:17" s="275" customFormat="1" x14ac:dyDescent="0.2">
      <c r="A1034" s="282"/>
      <c r="B1034" s="282"/>
      <c r="C1034" s="282"/>
      <c r="D1034" s="279" t="s">
        <v>1238</v>
      </c>
      <c r="E1034" s="276"/>
      <c r="F1034" s="386">
        <v>0.5</v>
      </c>
      <c r="G1034" s="386">
        <f>J1011</f>
        <v>10.06</v>
      </c>
      <c r="H1034" s="386"/>
      <c r="I1034" s="386"/>
      <c r="J1034" s="386">
        <f>ROUND(PRODUCT(F1034:I1034),2)</f>
        <v>5.03</v>
      </c>
      <c r="K1034" s="277"/>
      <c r="L1034" s="277"/>
      <c r="M1034" s="277"/>
      <c r="N1034" s="277"/>
      <c r="O1034" s="277"/>
      <c r="P1034" s="277"/>
      <c r="Q1034" s="277"/>
    </row>
    <row r="1035" spans="1:17" s="275" customFormat="1" ht="10.15" x14ac:dyDescent="0.2">
      <c r="A1035" s="282"/>
      <c r="B1035" s="282"/>
      <c r="C1035" s="282"/>
      <c r="D1035" s="279"/>
      <c r="E1035" s="276"/>
      <c r="F1035" s="386">
        <v>2</v>
      </c>
      <c r="G1035" s="386">
        <v>8.65</v>
      </c>
      <c r="H1035" s="386">
        <v>0.2</v>
      </c>
      <c r="I1035" s="386"/>
      <c r="J1035" s="386">
        <f t="shared" ref="J1035:J1036" si="78">ROUND(PRODUCT(F1035:I1035),2)</f>
        <v>3.46</v>
      </c>
      <c r="K1035" s="277"/>
      <c r="L1035" s="277"/>
      <c r="M1035" s="277"/>
      <c r="N1035" s="277"/>
      <c r="O1035" s="277"/>
      <c r="P1035" s="277"/>
      <c r="Q1035" s="277"/>
    </row>
    <row r="1036" spans="1:17" s="275" customFormat="1" x14ac:dyDescent="0.2">
      <c r="A1036" s="282"/>
      <c r="B1036" s="282"/>
      <c r="C1036" s="282"/>
      <c r="D1036" s="279" t="s">
        <v>1430</v>
      </c>
      <c r="E1036" s="276"/>
      <c r="F1036" s="386">
        <v>2</v>
      </c>
      <c r="G1036" s="386">
        <v>6.8</v>
      </c>
      <c r="H1036" s="386">
        <v>0.2</v>
      </c>
      <c r="I1036" s="386"/>
      <c r="J1036" s="386">
        <f t="shared" si="78"/>
        <v>2.72</v>
      </c>
      <c r="K1036" s="277"/>
      <c r="L1036" s="277"/>
      <c r="M1036" s="277"/>
      <c r="N1036" s="277"/>
      <c r="O1036" s="277"/>
      <c r="P1036" s="277"/>
      <c r="Q1036" s="277"/>
    </row>
    <row r="1037" spans="1:17" s="275" customFormat="1" ht="10.15" x14ac:dyDescent="0.2">
      <c r="A1037" s="282"/>
      <c r="B1037" s="282"/>
      <c r="C1037" s="282"/>
      <c r="D1037" s="284" t="str">
        <f>"Total item "&amp;A1032</f>
        <v>Total item 7.5.6</v>
      </c>
      <c r="E1037" s="276"/>
      <c r="F1037" s="386"/>
      <c r="G1037" s="386"/>
      <c r="H1037" s="386"/>
      <c r="I1037" s="386"/>
      <c r="J1037" s="383">
        <f>SUM(J1033:J1036)</f>
        <v>11.21</v>
      </c>
      <c r="K1037" s="277"/>
      <c r="L1037" s="277"/>
      <c r="M1037" s="277"/>
      <c r="N1037" s="277"/>
      <c r="O1037" s="277"/>
      <c r="P1037" s="277"/>
      <c r="Q1037" s="277"/>
    </row>
    <row r="1038" spans="1:17" s="275" customFormat="1" ht="10.15" x14ac:dyDescent="0.2">
      <c r="A1038" s="282"/>
      <c r="B1038" s="282"/>
      <c r="C1038" s="282"/>
      <c r="D1038" s="126"/>
      <c r="E1038" s="119"/>
      <c r="F1038" s="384"/>
      <c r="G1038" s="384"/>
      <c r="H1038" s="384"/>
      <c r="I1038" s="384"/>
      <c r="J1038" s="384"/>
      <c r="K1038" s="277"/>
      <c r="L1038" s="277"/>
      <c r="M1038" s="277"/>
      <c r="N1038" s="277"/>
      <c r="O1038" s="277"/>
      <c r="P1038" s="277"/>
      <c r="Q1038" s="277"/>
    </row>
    <row r="1039" spans="1:17" s="258" customFormat="1" ht="22.5" x14ac:dyDescent="0.2">
      <c r="A1039" s="280" t="s">
        <v>1235</v>
      </c>
      <c r="B1039" s="278" t="s">
        <v>166</v>
      </c>
      <c r="C1039" s="280" t="s">
        <v>1240</v>
      </c>
      <c r="D1039" s="285" t="s">
        <v>1241</v>
      </c>
      <c r="E1039" s="281" t="s">
        <v>1108</v>
      </c>
      <c r="F1039" s="385"/>
      <c r="G1039" s="383"/>
      <c r="H1039" s="383"/>
      <c r="I1039" s="383"/>
      <c r="J1039" s="383"/>
      <c r="K1039" s="283">
        <f>J1042</f>
        <v>92.77</v>
      </c>
      <c r="L1039" s="283">
        <v>23.93</v>
      </c>
      <c r="M1039" s="283">
        <f>ROUND(L1039*(1+$T$7),2)</f>
        <v>28.99</v>
      </c>
      <c r="N1039" s="283">
        <f>TRUNC(K1039*M1039,2)</f>
        <v>2689.4</v>
      </c>
      <c r="O1039" s="283">
        <v>22.46</v>
      </c>
      <c r="P1039" s="283">
        <f>ROUND(O1039*(1+$S$7),2)</f>
        <v>28.58</v>
      </c>
      <c r="Q1039" s="283">
        <f>TRUNC(K1039*P1039,2)</f>
        <v>2651.36</v>
      </c>
    </row>
    <row r="1040" spans="1:17" s="275" customFormat="1" x14ac:dyDescent="0.2">
      <c r="A1040" s="282"/>
      <c r="B1040" s="282"/>
      <c r="C1040" s="282"/>
      <c r="D1040" s="279"/>
      <c r="E1040" s="276"/>
      <c r="F1040" s="386"/>
      <c r="G1040" s="386" t="s">
        <v>141</v>
      </c>
      <c r="H1040" s="386"/>
      <c r="I1040" s="386"/>
      <c r="J1040" s="386"/>
      <c r="K1040" s="277"/>
      <c r="L1040" s="277"/>
      <c r="M1040" s="277"/>
      <c r="N1040" s="277"/>
      <c r="O1040" s="277"/>
      <c r="P1040" s="277"/>
      <c r="Q1040" s="277"/>
    </row>
    <row r="1041" spans="1:17" s="275" customFormat="1" x14ac:dyDescent="0.2">
      <c r="A1041" s="282"/>
      <c r="B1041" s="282"/>
      <c r="C1041" s="282"/>
      <c r="D1041" s="279" t="s">
        <v>1239</v>
      </c>
      <c r="E1041" s="276"/>
      <c r="F1041" s="386"/>
      <c r="G1041" s="386">
        <f>J1023</f>
        <v>92.77</v>
      </c>
      <c r="H1041" s="386"/>
      <c r="I1041" s="386"/>
      <c r="J1041" s="386">
        <f>ROUND(PRODUCT(F1041:I1041),2)</f>
        <v>92.77</v>
      </c>
      <c r="K1041" s="277"/>
      <c r="L1041" s="277"/>
      <c r="M1041" s="277"/>
      <c r="N1041" s="277"/>
      <c r="O1041" s="277"/>
      <c r="P1041" s="277"/>
      <c r="Q1041" s="277"/>
    </row>
    <row r="1042" spans="1:17" s="275" customFormat="1" ht="10.15" x14ac:dyDescent="0.2">
      <c r="A1042" s="282"/>
      <c r="B1042" s="282"/>
      <c r="C1042" s="282"/>
      <c r="D1042" s="284" t="str">
        <f>"Total item "&amp;A1039</f>
        <v>Total item 7.5.7</v>
      </c>
      <c r="E1042" s="276"/>
      <c r="F1042" s="386"/>
      <c r="G1042" s="386"/>
      <c r="H1042" s="386"/>
      <c r="I1042" s="386"/>
      <c r="J1042" s="383">
        <f>SUM(J1040:J1041)</f>
        <v>92.77</v>
      </c>
      <c r="K1042" s="277"/>
      <c r="L1042" s="277"/>
      <c r="M1042" s="277"/>
      <c r="N1042" s="277"/>
      <c r="O1042" s="277"/>
      <c r="P1042" s="277"/>
      <c r="Q1042" s="277"/>
    </row>
    <row r="1043" spans="1:17" s="275" customFormat="1" ht="10.15" x14ac:dyDescent="0.2">
      <c r="A1043" s="282"/>
      <c r="B1043" s="282"/>
      <c r="C1043" s="282"/>
      <c r="D1043" s="126"/>
      <c r="E1043" s="119"/>
      <c r="F1043" s="384"/>
      <c r="G1043" s="384"/>
      <c r="H1043" s="384"/>
      <c r="I1043" s="384"/>
      <c r="J1043" s="384"/>
      <c r="K1043" s="277"/>
      <c r="L1043" s="277"/>
      <c r="M1043" s="277"/>
      <c r="N1043" s="277"/>
      <c r="O1043" s="277"/>
      <c r="P1043" s="277"/>
      <c r="Q1043" s="277"/>
    </row>
    <row r="1044" spans="1:17" s="56" customFormat="1" x14ac:dyDescent="0.2">
      <c r="A1044" s="135" t="s">
        <v>689</v>
      </c>
      <c r="B1044" s="135"/>
      <c r="C1044" s="135"/>
      <c r="D1044" s="136" t="s">
        <v>184</v>
      </c>
      <c r="E1044" s="137"/>
      <c r="F1044" s="418"/>
      <c r="G1044" s="418"/>
      <c r="H1044" s="418"/>
      <c r="I1044" s="418"/>
      <c r="J1044" s="418"/>
      <c r="K1044" s="139"/>
      <c r="L1044" s="139"/>
      <c r="M1044" s="139"/>
      <c r="N1044" s="138">
        <f>SUM(N1045:N1061)</f>
        <v>9164.4500000000007</v>
      </c>
      <c r="O1044" s="139"/>
      <c r="P1044" s="139"/>
      <c r="Q1044" s="138">
        <f>SUM(Q1045:Q1061)</f>
        <v>9942.33</v>
      </c>
    </row>
    <row r="1045" spans="1:17" s="258" customFormat="1" ht="45" x14ac:dyDescent="0.2">
      <c r="A1045" s="280" t="s">
        <v>690</v>
      </c>
      <c r="B1045" s="278" t="s">
        <v>166</v>
      </c>
      <c r="C1045" s="280" t="s">
        <v>1242</v>
      </c>
      <c r="D1045" s="285" t="s">
        <v>1243</v>
      </c>
      <c r="E1045" s="281" t="s">
        <v>1028</v>
      </c>
      <c r="F1045" s="383"/>
      <c r="G1045" s="383"/>
      <c r="H1045" s="383"/>
      <c r="I1045" s="383"/>
      <c r="J1045" s="383"/>
      <c r="K1045" s="283">
        <f>J1048</f>
        <v>45.75</v>
      </c>
      <c r="L1045" s="283">
        <v>57.74</v>
      </c>
      <c r="M1045" s="283">
        <f>ROUND(L1045*(1+$T$7),2)</f>
        <v>69.95</v>
      </c>
      <c r="N1045" s="283">
        <f>TRUNC(K1045*M1045,2)</f>
        <v>3200.21</v>
      </c>
      <c r="O1045" s="283">
        <v>67.03</v>
      </c>
      <c r="P1045" s="283">
        <f>ROUND(O1045*(1+$S$7),2)</f>
        <v>85.29</v>
      </c>
      <c r="Q1045" s="283">
        <f>TRUNC(K1045*P1045,2)</f>
        <v>3902.01</v>
      </c>
    </row>
    <row r="1046" spans="1:17" s="275" customFormat="1" ht="10.15" x14ac:dyDescent="0.2">
      <c r="A1046" s="282"/>
      <c r="B1046" s="282"/>
      <c r="C1046" s="282"/>
      <c r="D1046" s="279" t="s">
        <v>169</v>
      </c>
      <c r="E1046" s="276"/>
      <c r="F1046" s="386">
        <v>7</v>
      </c>
      <c r="G1046" s="386"/>
      <c r="H1046" s="386"/>
      <c r="I1046" s="386">
        <v>6.1</v>
      </c>
      <c r="J1046" s="386">
        <f>ROUND(PRODUCT(F1046:I1046),2)</f>
        <v>42.7</v>
      </c>
      <c r="K1046" s="277"/>
      <c r="L1046" s="277"/>
      <c r="M1046" s="277"/>
      <c r="N1046" s="277"/>
      <c r="O1046" s="277"/>
      <c r="P1046" s="277"/>
      <c r="Q1046" s="277"/>
    </row>
    <row r="1047" spans="1:17" s="275" customFormat="1" ht="10.15" x14ac:dyDescent="0.2">
      <c r="A1047" s="282"/>
      <c r="B1047" s="282"/>
      <c r="C1047" s="282"/>
      <c r="D1047" s="279" t="s">
        <v>496</v>
      </c>
      <c r="E1047" s="276"/>
      <c r="F1047" s="386">
        <v>1</v>
      </c>
      <c r="G1047" s="386"/>
      <c r="H1047" s="386"/>
      <c r="I1047" s="386">
        <v>3.05</v>
      </c>
      <c r="J1047" s="386">
        <f>ROUND(PRODUCT(F1047:I1047),2)</f>
        <v>3.05</v>
      </c>
      <c r="K1047" s="277"/>
      <c r="L1047" s="277"/>
      <c r="M1047" s="277"/>
      <c r="N1047" s="277"/>
      <c r="O1047" s="277"/>
      <c r="P1047" s="277"/>
      <c r="Q1047" s="277"/>
    </row>
    <row r="1048" spans="1:17" s="275" customFormat="1" ht="10.15" x14ac:dyDescent="0.2">
      <c r="A1048" s="282"/>
      <c r="B1048" s="282"/>
      <c r="C1048" s="282"/>
      <c r="D1048" s="284" t="str">
        <f>"Total item "&amp;A1045</f>
        <v>Total item 7.6.1</v>
      </c>
      <c r="E1048" s="276"/>
      <c r="F1048" s="386"/>
      <c r="G1048" s="386"/>
      <c r="H1048" s="386"/>
      <c r="I1048" s="386"/>
      <c r="J1048" s="383">
        <f>SUM(J1046:J1047)</f>
        <v>45.75</v>
      </c>
      <c r="K1048" s="277"/>
      <c r="L1048" s="277"/>
      <c r="M1048" s="277"/>
      <c r="N1048" s="277"/>
      <c r="O1048" s="277"/>
      <c r="P1048" s="277"/>
      <c r="Q1048" s="277"/>
    </row>
    <row r="1049" spans="1:17" s="275" customFormat="1" ht="10.15" x14ac:dyDescent="0.2">
      <c r="A1049" s="282"/>
      <c r="B1049" s="282"/>
      <c r="C1049" s="282"/>
      <c r="D1049" s="126"/>
      <c r="E1049" s="119"/>
      <c r="F1049" s="384"/>
      <c r="G1049" s="384"/>
      <c r="H1049" s="384"/>
      <c r="I1049" s="384"/>
      <c r="J1049" s="384"/>
      <c r="K1049" s="277"/>
      <c r="L1049" s="277"/>
      <c r="M1049" s="277"/>
      <c r="N1049" s="277"/>
      <c r="O1049" s="277"/>
      <c r="P1049" s="277"/>
      <c r="Q1049" s="277"/>
    </row>
    <row r="1050" spans="1:17" s="258" customFormat="1" ht="21.6" customHeight="1" x14ac:dyDescent="0.2">
      <c r="A1050" s="280" t="s">
        <v>691</v>
      </c>
      <c r="B1050" s="278" t="s">
        <v>166</v>
      </c>
      <c r="C1050" s="280">
        <v>89849</v>
      </c>
      <c r="D1050" s="261" t="s">
        <v>830</v>
      </c>
      <c r="E1050" s="281" t="s">
        <v>18</v>
      </c>
      <c r="F1050" s="383"/>
      <c r="G1050" s="383"/>
      <c r="H1050" s="383"/>
      <c r="I1050" s="383"/>
      <c r="J1050" s="383"/>
      <c r="K1050" s="283">
        <f>J1056</f>
        <v>106.5</v>
      </c>
      <c r="L1050" s="283">
        <v>39.229999999999997</v>
      </c>
      <c r="M1050" s="283">
        <f>ROUND(L1050*(1+$T$7),2)</f>
        <v>47.52</v>
      </c>
      <c r="N1050" s="283">
        <f>TRUNC(K1050*M1050,2)</f>
        <v>5060.88</v>
      </c>
      <c r="O1050" s="283">
        <v>37.909999999999997</v>
      </c>
      <c r="P1050" s="283">
        <f>ROUND(O1050*(1+$S$7),2)</f>
        <v>48.24</v>
      </c>
      <c r="Q1050" s="283">
        <f>TRUNC(K1050*P1050,2)</f>
        <v>5137.5600000000004</v>
      </c>
    </row>
    <row r="1051" spans="1:17" s="275" customFormat="1" x14ac:dyDescent="0.2">
      <c r="A1051" s="282"/>
      <c r="B1051" s="282"/>
      <c r="C1051" s="282"/>
      <c r="D1051" s="279" t="s">
        <v>185</v>
      </c>
      <c r="E1051" s="276"/>
      <c r="F1051" s="386"/>
      <c r="G1051" s="386">
        <v>12.5</v>
      </c>
      <c r="H1051" s="386"/>
      <c r="I1051" s="386"/>
      <c r="J1051" s="386">
        <f>ROUND(PRODUCT(F1051:I1051),2)</f>
        <v>12.5</v>
      </c>
      <c r="K1051" s="277"/>
      <c r="L1051" s="277"/>
      <c r="M1051" s="277"/>
      <c r="N1051" s="277"/>
      <c r="O1051" s="277"/>
      <c r="P1051" s="277"/>
      <c r="Q1051" s="277"/>
    </row>
    <row r="1052" spans="1:17" s="275" customFormat="1" ht="10.15" x14ac:dyDescent="0.2">
      <c r="A1052" s="282"/>
      <c r="B1052" s="282"/>
      <c r="C1052" s="282"/>
      <c r="D1052" s="279"/>
      <c r="E1052" s="276"/>
      <c r="F1052" s="386"/>
      <c r="G1052" s="386">
        <v>50</v>
      </c>
      <c r="H1052" s="386"/>
      <c r="I1052" s="386"/>
      <c r="J1052" s="386">
        <f t="shared" ref="J1052:J1055" si="79">ROUND(PRODUCT(F1052:I1052),2)</f>
        <v>50</v>
      </c>
      <c r="K1052" s="277"/>
      <c r="L1052" s="277"/>
      <c r="M1052" s="277"/>
      <c r="N1052" s="277"/>
      <c r="O1052" s="277"/>
      <c r="P1052" s="277"/>
      <c r="Q1052" s="277"/>
    </row>
    <row r="1053" spans="1:17" s="275" customFormat="1" ht="10.15" x14ac:dyDescent="0.2">
      <c r="A1053" s="282"/>
      <c r="B1053" s="282"/>
      <c r="C1053" s="282"/>
      <c r="D1053" s="279"/>
      <c r="E1053" s="276"/>
      <c r="F1053" s="386"/>
      <c r="G1053" s="386">
        <v>22</v>
      </c>
      <c r="H1053" s="386"/>
      <c r="I1053" s="386"/>
      <c r="J1053" s="386">
        <f t="shared" si="79"/>
        <v>22</v>
      </c>
      <c r="K1053" s="277"/>
      <c r="L1053" s="277"/>
      <c r="M1053" s="277"/>
      <c r="N1053" s="277"/>
      <c r="O1053" s="277"/>
      <c r="P1053" s="277"/>
      <c r="Q1053" s="277"/>
    </row>
    <row r="1054" spans="1:17" s="275" customFormat="1" ht="10.15" x14ac:dyDescent="0.2">
      <c r="A1054" s="282"/>
      <c r="B1054" s="282"/>
      <c r="C1054" s="282"/>
      <c r="D1054" s="279"/>
      <c r="E1054" s="276"/>
      <c r="F1054" s="386"/>
      <c r="G1054" s="386">
        <v>7</v>
      </c>
      <c r="H1054" s="386"/>
      <c r="I1054" s="386"/>
      <c r="J1054" s="386">
        <f t="shared" si="79"/>
        <v>7</v>
      </c>
      <c r="K1054" s="277"/>
      <c r="L1054" s="277"/>
      <c r="M1054" s="277"/>
      <c r="N1054" s="277"/>
      <c r="O1054" s="277"/>
      <c r="P1054" s="277"/>
      <c r="Q1054" s="277"/>
    </row>
    <row r="1055" spans="1:17" s="275" customFormat="1" ht="10.15" x14ac:dyDescent="0.2">
      <c r="A1055" s="282"/>
      <c r="B1055" s="282"/>
      <c r="C1055" s="282"/>
      <c r="D1055" s="279"/>
      <c r="E1055" s="276"/>
      <c r="F1055" s="386"/>
      <c r="G1055" s="386">
        <v>15</v>
      </c>
      <c r="H1055" s="386"/>
      <c r="I1055" s="386"/>
      <c r="J1055" s="386">
        <f t="shared" si="79"/>
        <v>15</v>
      </c>
      <c r="K1055" s="277"/>
      <c r="L1055" s="277"/>
      <c r="M1055" s="277"/>
      <c r="N1055" s="277"/>
      <c r="O1055" s="277"/>
      <c r="P1055" s="277"/>
      <c r="Q1055" s="277"/>
    </row>
    <row r="1056" spans="1:17" s="275" customFormat="1" ht="10.15" x14ac:dyDescent="0.2">
      <c r="A1056" s="282"/>
      <c r="B1056" s="282"/>
      <c r="C1056" s="282"/>
      <c r="D1056" s="284" t="str">
        <f>"Total item "&amp;A1050</f>
        <v>Total item 7.6.2</v>
      </c>
      <c r="E1056" s="276"/>
      <c r="F1056" s="386"/>
      <c r="G1056" s="386"/>
      <c r="H1056" s="386"/>
      <c r="I1056" s="386"/>
      <c r="J1056" s="383">
        <f>SUM(J1051:J1055)</f>
        <v>106.5</v>
      </c>
      <c r="K1056" s="277"/>
      <c r="L1056" s="277"/>
      <c r="M1056" s="277"/>
      <c r="N1056" s="277"/>
      <c r="O1056" s="277"/>
      <c r="P1056" s="277"/>
      <c r="Q1056" s="277"/>
    </row>
    <row r="1057" spans="1:17" s="275" customFormat="1" ht="10.15" x14ac:dyDescent="0.2">
      <c r="A1057" s="282"/>
      <c r="B1057" s="282"/>
      <c r="C1057" s="282"/>
      <c r="D1057" s="126"/>
      <c r="E1057" s="119"/>
      <c r="F1057" s="384"/>
      <c r="G1057" s="384"/>
      <c r="H1057" s="384"/>
      <c r="I1057" s="384"/>
      <c r="J1057" s="384"/>
      <c r="K1057" s="277"/>
      <c r="L1057" s="277"/>
      <c r="M1057" s="277"/>
      <c r="N1057" s="277"/>
      <c r="O1057" s="277"/>
      <c r="P1057" s="277"/>
      <c r="Q1057" s="277"/>
    </row>
    <row r="1058" spans="1:17" s="258" customFormat="1" ht="22.5" x14ac:dyDescent="0.2">
      <c r="A1058" s="280" t="s">
        <v>692</v>
      </c>
      <c r="B1058" s="280" t="s">
        <v>166</v>
      </c>
      <c r="C1058" s="280" t="s">
        <v>1244</v>
      </c>
      <c r="D1058" s="261" t="s">
        <v>1245</v>
      </c>
      <c r="E1058" s="281" t="s">
        <v>204</v>
      </c>
      <c r="F1058" s="383"/>
      <c r="G1058" s="383"/>
      <c r="H1058" s="383"/>
      <c r="I1058" s="383"/>
      <c r="J1058" s="383"/>
      <c r="K1058" s="283">
        <f>J1060</f>
        <v>4</v>
      </c>
      <c r="L1058" s="283">
        <v>186.43</v>
      </c>
      <c r="M1058" s="283">
        <f>ROUND(L1058*(1+$T$7),2)</f>
        <v>225.84</v>
      </c>
      <c r="N1058" s="283">
        <f>TRUNC(K1058*M1058,2)</f>
        <v>903.36</v>
      </c>
      <c r="O1058" s="283">
        <v>177.37</v>
      </c>
      <c r="P1058" s="283">
        <f>ROUND(O1058*(1+$S$7),2)</f>
        <v>225.69</v>
      </c>
      <c r="Q1058" s="283">
        <f>TRUNC(K1058*P1058,2)</f>
        <v>902.76</v>
      </c>
    </row>
    <row r="1059" spans="1:17" s="275" customFormat="1" x14ac:dyDescent="0.2">
      <c r="A1059" s="282"/>
      <c r="B1059" s="282"/>
      <c r="C1059" s="282"/>
      <c r="D1059" s="279" t="s">
        <v>563</v>
      </c>
      <c r="E1059" s="276"/>
      <c r="F1059" s="386"/>
      <c r="G1059" s="386">
        <v>4</v>
      </c>
      <c r="H1059" s="386"/>
      <c r="I1059" s="386"/>
      <c r="J1059" s="386">
        <f>ROUND(PRODUCT(F1059:I1059),2)</f>
        <v>4</v>
      </c>
      <c r="K1059" s="277"/>
      <c r="L1059" s="277"/>
      <c r="M1059" s="277"/>
      <c r="N1059" s="277"/>
      <c r="O1059" s="277"/>
      <c r="P1059" s="277"/>
      <c r="Q1059" s="277"/>
    </row>
    <row r="1060" spans="1:17" s="275" customFormat="1" ht="10.15" x14ac:dyDescent="0.2">
      <c r="A1060" s="282"/>
      <c r="B1060" s="282"/>
      <c r="C1060" s="282"/>
      <c r="D1060" s="284" t="str">
        <f>"Total item "&amp;A1058</f>
        <v>Total item 7.6.3</v>
      </c>
      <c r="E1060" s="276"/>
      <c r="F1060" s="386"/>
      <c r="G1060" s="386"/>
      <c r="H1060" s="386"/>
      <c r="I1060" s="386"/>
      <c r="J1060" s="383">
        <f>SUM(J1059:J1059)</f>
        <v>4</v>
      </c>
      <c r="K1060" s="277"/>
      <c r="L1060" s="277"/>
      <c r="M1060" s="277"/>
      <c r="N1060" s="277"/>
      <c r="O1060" s="277"/>
      <c r="P1060" s="277"/>
      <c r="Q1060" s="277"/>
    </row>
    <row r="1061" spans="1:17" s="275" customFormat="1" ht="10.15" x14ac:dyDescent="0.2">
      <c r="A1061" s="282"/>
      <c r="B1061" s="282"/>
      <c r="C1061" s="282"/>
      <c r="D1061" s="126"/>
      <c r="E1061" s="119"/>
      <c r="F1061" s="384"/>
      <c r="G1061" s="384"/>
      <c r="H1061" s="384"/>
      <c r="I1061" s="384"/>
      <c r="J1061" s="384"/>
      <c r="K1061" s="277"/>
      <c r="L1061" s="277"/>
      <c r="M1061" s="277"/>
      <c r="N1061" s="277"/>
      <c r="O1061" s="277"/>
      <c r="P1061" s="277"/>
      <c r="Q1061" s="277"/>
    </row>
    <row r="1062" spans="1:17" s="107" customFormat="1" ht="10.15" x14ac:dyDescent="0.2">
      <c r="A1062" s="121" t="s">
        <v>55</v>
      </c>
      <c r="B1062" s="121"/>
      <c r="C1062" s="121"/>
      <c r="D1062" s="122" t="s">
        <v>106</v>
      </c>
      <c r="E1062" s="123"/>
      <c r="F1062" s="389"/>
      <c r="G1062" s="389"/>
      <c r="H1062" s="389"/>
      <c r="I1062" s="389"/>
      <c r="J1062" s="389"/>
      <c r="K1062" s="125"/>
      <c r="L1062" s="125"/>
      <c r="M1062" s="125"/>
      <c r="N1062" s="124">
        <f>SUM(N1064:N1122)</f>
        <v>181126.59</v>
      </c>
      <c r="O1062" s="125"/>
      <c r="P1062" s="125"/>
      <c r="Q1062" s="124">
        <f>SUM(Q1064:Q1122)</f>
        <v>186814.45</v>
      </c>
    </row>
    <row r="1063" spans="1:17" s="275" customFormat="1" ht="10.15" x14ac:dyDescent="0.2">
      <c r="A1063" s="282"/>
      <c r="B1063" s="282"/>
      <c r="C1063" s="282"/>
      <c r="D1063" s="126"/>
      <c r="E1063" s="119"/>
      <c r="F1063" s="384"/>
      <c r="G1063" s="384"/>
      <c r="H1063" s="384"/>
      <c r="I1063" s="384"/>
      <c r="J1063" s="384"/>
      <c r="K1063" s="277"/>
      <c r="L1063" s="277"/>
      <c r="M1063" s="277"/>
      <c r="N1063" s="277"/>
      <c r="O1063" s="277"/>
      <c r="P1063" s="277"/>
      <c r="Q1063" s="277"/>
    </row>
    <row r="1064" spans="1:17" s="258" customFormat="1" ht="56.25" x14ac:dyDescent="0.2">
      <c r="A1064" s="280" t="s">
        <v>56</v>
      </c>
      <c r="B1064" s="280" t="s">
        <v>166</v>
      </c>
      <c r="C1064" s="280">
        <v>90842</v>
      </c>
      <c r="D1064" s="261" t="s">
        <v>880</v>
      </c>
      <c r="E1064" s="281" t="s">
        <v>49</v>
      </c>
      <c r="F1064" s="383"/>
      <c r="G1064" s="383"/>
      <c r="H1064" s="383"/>
      <c r="I1064" s="383"/>
      <c r="J1064" s="383"/>
      <c r="K1064" s="283">
        <f>J1067</f>
        <v>3</v>
      </c>
      <c r="L1064" s="283">
        <v>661.05</v>
      </c>
      <c r="M1064" s="283">
        <f>ROUND(L1064*(1+$T$7),2)</f>
        <v>800.8</v>
      </c>
      <c r="N1064" s="283">
        <f>TRUNC(K1064*M1064,2)</f>
        <v>2402.4</v>
      </c>
      <c r="O1064" s="283">
        <v>640.11</v>
      </c>
      <c r="P1064" s="283">
        <f>ROUND(O1064*(1+$S$7),2)</f>
        <v>814.48</v>
      </c>
      <c r="Q1064" s="283">
        <f>TRUNC(K1064*P1064,2)</f>
        <v>2443.44</v>
      </c>
    </row>
    <row r="1065" spans="1:17" s="275" customFormat="1" ht="10.15" x14ac:dyDescent="0.2">
      <c r="A1065" s="282"/>
      <c r="B1065" s="282"/>
      <c r="C1065" s="282"/>
      <c r="D1065" s="279" t="s">
        <v>674</v>
      </c>
      <c r="E1065" s="276"/>
      <c r="F1065" s="386">
        <v>2</v>
      </c>
      <c r="G1065" s="386"/>
      <c r="H1065" s="386"/>
      <c r="I1065" s="386"/>
      <c r="J1065" s="386">
        <f t="shared" ref="J1065:J1066" si="80">ROUND(PRODUCT(F1065:I1065),2)</f>
        <v>2</v>
      </c>
      <c r="K1065" s="277"/>
      <c r="L1065" s="277"/>
      <c r="M1065" s="277"/>
      <c r="N1065" s="277"/>
      <c r="O1065" s="277"/>
      <c r="P1065" s="277"/>
      <c r="Q1065" s="277"/>
    </row>
    <row r="1066" spans="1:17" s="275" customFormat="1" ht="10.15" x14ac:dyDescent="0.2">
      <c r="A1066" s="282"/>
      <c r="B1066" s="282"/>
      <c r="C1066" s="282"/>
      <c r="D1066" s="279" t="s">
        <v>301</v>
      </c>
      <c r="E1066" s="276"/>
      <c r="F1066" s="386">
        <v>1</v>
      </c>
      <c r="G1066" s="386"/>
      <c r="H1066" s="386"/>
      <c r="I1066" s="386"/>
      <c r="J1066" s="386">
        <f t="shared" si="80"/>
        <v>1</v>
      </c>
      <c r="K1066" s="277"/>
      <c r="L1066" s="277"/>
      <c r="M1066" s="277"/>
      <c r="N1066" s="277"/>
      <c r="O1066" s="277"/>
      <c r="P1066" s="277"/>
      <c r="Q1066" s="277"/>
    </row>
    <row r="1067" spans="1:17" s="275" customFormat="1" ht="10.15" x14ac:dyDescent="0.2">
      <c r="A1067" s="282"/>
      <c r="B1067" s="282"/>
      <c r="C1067" s="282"/>
      <c r="D1067" s="284" t="str">
        <f>"Total item "&amp;A1064</f>
        <v>Total item 8.1</v>
      </c>
      <c r="E1067" s="276"/>
      <c r="F1067" s="386"/>
      <c r="G1067" s="386"/>
      <c r="H1067" s="386"/>
      <c r="I1067" s="386"/>
      <c r="J1067" s="383">
        <f>SUM(J1065:J1066)</f>
        <v>3</v>
      </c>
      <c r="K1067" s="277"/>
      <c r="L1067" s="277"/>
      <c r="M1067" s="277"/>
      <c r="N1067" s="277"/>
      <c r="O1067" s="277"/>
      <c r="P1067" s="277"/>
      <c r="Q1067" s="277"/>
    </row>
    <row r="1068" spans="1:17" s="275" customFormat="1" ht="10.15" x14ac:dyDescent="0.2">
      <c r="A1068" s="282"/>
      <c r="B1068" s="282"/>
      <c r="C1068" s="282"/>
      <c r="D1068" s="126"/>
      <c r="E1068" s="119"/>
      <c r="F1068" s="384"/>
      <c r="G1068" s="384"/>
      <c r="H1068" s="384"/>
      <c r="I1068" s="384"/>
      <c r="J1068" s="384"/>
      <c r="K1068" s="277"/>
      <c r="L1068" s="277"/>
      <c r="M1068" s="277"/>
      <c r="N1068" s="277"/>
      <c r="O1068" s="277"/>
      <c r="P1068" s="277"/>
      <c r="Q1068" s="277"/>
    </row>
    <row r="1069" spans="1:17" s="258" customFormat="1" ht="56.25" x14ac:dyDescent="0.2">
      <c r="A1069" s="280" t="s">
        <v>57</v>
      </c>
      <c r="B1069" s="280" t="s">
        <v>166</v>
      </c>
      <c r="C1069" s="280">
        <v>90843</v>
      </c>
      <c r="D1069" s="261" t="s">
        <v>881</v>
      </c>
      <c r="E1069" s="281" t="s">
        <v>138</v>
      </c>
      <c r="F1069" s="383"/>
      <c r="G1069" s="383"/>
      <c r="H1069" s="383"/>
      <c r="I1069" s="383"/>
      <c r="J1069" s="383"/>
      <c r="K1069" s="283">
        <f>J1071</f>
        <v>38</v>
      </c>
      <c r="L1069" s="283">
        <v>685.9</v>
      </c>
      <c r="M1069" s="283">
        <f>ROUND(L1069*(1+$T$7),2)</f>
        <v>830.9</v>
      </c>
      <c r="N1069" s="283">
        <f>TRUNC(K1069*M1069,2)</f>
        <v>31574.2</v>
      </c>
      <c r="O1069" s="283">
        <v>662.55</v>
      </c>
      <c r="P1069" s="283">
        <f>ROUND(O1069*(1+$S$7),2)</f>
        <v>843.03</v>
      </c>
      <c r="Q1069" s="283">
        <f>TRUNC(K1069*P1069,2)</f>
        <v>32035.14</v>
      </c>
    </row>
    <row r="1070" spans="1:17" s="275" customFormat="1" ht="10.15" x14ac:dyDescent="0.2">
      <c r="A1070" s="282"/>
      <c r="B1070" s="282"/>
      <c r="C1070" s="282"/>
      <c r="D1070" s="279" t="s">
        <v>674</v>
      </c>
      <c r="E1070" s="276"/>
      <c r="F1070" s="386">
        <v>38</v>
      </c>
      <c r="G1070" s="386"/>
      <c r="H1070" s="386"/>
      <c r="I1070" s="386"/>
      <c r="J1070" s="386">
        <f t="shared" ref="J1070" si="81">ROUND(PRODUCT(F1070:I1070),2)</f>
        <v>38</v>
      </c>
      <c r="K1070" s="277"/>
      <c r="L1070" s="277"/>
      <c r="M1070" s="277"/>
      <c r="N1070" s="277"/>
      <c r="O1070" s="277"/>
      <c r="P1070" s="277"/>
      <c r="Q1070" s="277"/>
    </row>
    <row r="1071" spans="1:17" s="275" customFormat="1" ht="10.15" x14ac:dyDescent="0.2">
      <c r="A1071" s="282"/>
      <c r="B1071" s="282"/>
      <c r="C1071" s="282"/>
      <c r="D1071" s="284" t="str">
        <f>"Total item "&amp;A1069</f>
        <v>Total item 8.2</v>
      </c>
      <c r="E1071" s="276"/>
      <c r="F1071" s="386"/>
      <c r="G1071" s="386"/>
      <c r="H1071" s="386"/>
      <c r="I1071" s="386"/>
      <c r="J1071" s="383">
        <f>SUM(J1070:J1070)</f>
        <v>38</v>
      </c>
      <c r="K1071" s="277"/>
      <c r="L1071" s="277"/>
      <c r="M1071" s="277"/>
      <c r="N1071" s="277"/>
      <c r="O1071" s="277"/>
      <c r="P1071" s="277"/>
      <c r="Q1071" s="277"/>
    </row>
    <row r="1072" spans="1:17" s="275" customFormat="1" ht="10.15" x14ac:dyDescent="0.2">
      <c r="A1072" s="282"/>
      <c r="B1072" s="282"/>
      <c r="C1072" s="282"/>
      <c r="D1072" s="284"/>
      <c r="E1072" s="276"/>
      <c r="F1072" s="386"/>
      <c r="G1072" s="386"/>
      <c r="H1072" s="386"/>
      <c r="I1072" s="386"/>
      <c r="J1072" s="386"/>
      <c r="K1072" s="277"/>
      <c r="L1072" s="277"/>
      <c r="M1072" s="277"/>
      <c r="N1072" s="277"/>
      <c r="O1072" s="277"/>
      <c r="P1072" s="277"/>
      <c r="Q1072" s="277"/>
    </row>
    <row r="1073" spans="1:17" s="258" customFormat="1" ht="56.25" x14ac:dyDescent="0.2">
      <c r="A1073" s="280" t="s">
        <v>58</v>
      </c>
      <c r="B1073" s="280" t="s">
        <v>166</v>
      </c>
      <c r="C1073" s="280">
        <v>90842</v>
      </c>
      <c r="D1073" s="261" t="s">
        <v>882</v>
      </c>
      <c r="E1073" s="281" t="s">
        <v>138</v>
      </c>
      <c r="F1073" s="383"/>
      <c r="G1073" s="383"/>
      <c r="H1073" s="383"/>
      <c r="I1073" s="383"/>
      <c r="J1073" s="383"/>
      <c r="K1073" s="283">
        <f>J1075</f>
        <v>4</v>
      </c>
      <c r="L1073" s="283">
        <v>715</v>
      </c>
      <c r="M1073" s="283">
        <f>ROUND(L1073*(1+$T$7),2)</f>
        <v>866.15</v>
      </c>
      <c r="N1073" s="283">
        <f>TRUNC(K1073*M1073,2)</f>
        <v>3464.6</v>
      </c>
      <c r="O1073" s="283">
        <v>689.88</v>
      </c>
      <c r="P1073" s="283">
        <f>ROUND(O1073*(1+$S$7),2)</f>
        <v>877.8</v>
      </c>
      <c r="Q1073" s="283">
        <f>TRUNC(K1073*P1073,2)</f>
        <v>3511.2</v>
      </c>
    </row>
    <row r="1074" spans="1:17" s="275" customFormat="1" ht="10.15" x14ac:dyDescent="0.2">
      <c r="A1074" s="282"/>
      <c r="B1074" s="282"/>
      <c r="C1074" s="282"/>
      <c r="D1074" s="279" t="s">
        <v>674</v>
      </c>
      <c r="E1074" s="276"/>
      <c r="F1074" s="386">
        <v>4</v>
      </c>
      <c r="G1074" s="386"/>
      <c r="H1074" s="386"/>
      <c r="I1074" s="386"/>
      <c r="J1074" s="386">
        <f t="shared" ref="J1074" si="82">ROUND(PRODUCT(F1074:I1074),2)</f>
        <v>4</v>
      </c>
      <c r="K1074" s="277"/>
      <c r="L1074" s="277"/>
      <c r="M1074" s="277"/>
      <c r="N1074" s="277"/>
      <c r="O1074" s="277"/>
      <c r="P1074" s="277"/>
      <c r="Q1074" s="277"/>
    </row>
    <row r="1075" spans="1:17" s="275" customFormat="1" ht="10.15" x14ac:dyDescent="0.2">
      <c r="A1075" s="282"/>
      <c r="B1075" s="282"/>
      <c r="C1075" s="282"/>
      <c r="D1075" s="284" t="str">
        <f>"Total item "&amp;A1073</f>
        <v>Total item 8.3</v>
      </c>
      <c r="E1075" s="276"/>
      <c r="F1075" s="386"/>
      <c r="G1075" s="386"/>
      <c r="H1075" s="386"/>
      <c r="I1075" s="386"/>
      <c r="J1075" s="383">
        <f>SUM(J1074:J1074)</f>
        <v>4</v>
      </c>
      <c r="K1075" s="277"/>
      <c r="L1075" s="277"/>
      <c r="M1075" s="277"/>
      <c r="N1075" s="277"/>
      <c r="O1075" s="277"/>
      <c r="P1075" s="277"/>
      <c r="Q1075" s="277"/>
    </row>
    <row r="1076" spans="1:17" s="275" customFormat="1" ht="10.15" x14ac:dyDescent="0.2">
      <c r="A1076" s="282"/>
      <c r="B1076" s="282"/>
      <c r="C1076" s="282"/>
      <c r="D1076" s="284"/>
      <c r="E1076" s="276"/>
      <c r="F1076" s="386"/>
      <c r="G1076" s="386"/>
      <c r="H1076" s="386"/>
      <c r="I1076" s="386"/>
      <c r="J1076" s="386"/>
      <c r="K1076" s="277"/>
      <c r="L1076" s="277"/>
      <c r="M1076" s="277"/>
      <c r="N1076" s="277"/>
      <c r="O1076" s="277"/>
      <c r="P1076" s="277"/>
      <c r="Q1076" s="277"/>
    </row>
    <row r="1077" spans="1:17" s="258" customFormat="1" ht="23.25" customHeight="1" x14ac:dyDescent="0.2">
      <c r="A1077" s="280" t="s">
        <v>59</v>
      </c>
      <c r="B1077" s="280" t="s">
        <v>166</v>
      </c>
      <c r="C1077" s="280">
        <v>91341</v>
      </c>
      <c r="D1077" s="261" t="s">
        <v>869</v>
      </c>
      <c r="E1077" s="281" t="s">
        <v>11</v>
      </c>
      <c r="F1077" s="383"/>
      <c r="G1077" s="383"/>
      <c r="H1077" s="383"/>
      <c r="I1077" s="383"/>
      <c r="J1077" s="383"/>
      <c r="K1077" s="283">
        <f>J1079</f>
        <v>2.52</v>
      </c>
      <c r="L1077" s="283">
        <v>427.92</v>
      </c>
      <c r="M1077" s="283">
        <f>ROUND(L1077*(1+$T$7),2)</f>
        <v>518.38</v>
      </c>
      <c r="N1077" s="283">
        <f>TRUNC(K1077*M1077,2)</f>
        <v>1306.31</v>
      </c>
      <c r="O1077" s="283">
        <v>426.82</v>
      </c>
      <c r="P1077" s="283">
        <f>ROUND(O1077*(1+$S$7),2)</f>
        <v>543.09</v>
      </c>
      <c r="Q1077" s="283">
        <f>TRUNC(K1077*P1077,2)</f>
        <v>1368.58</v>
      </c>
    </row>
    <row r="1078" spans="1:17" s="275" customFormat="1" ht="10.15" x14ac:dyDescent="0.2">
      <c r="A1078" s="282"/>
      <c r="B1078" s="282"/>
      <c r="C1078" s="282"/>
      <c r="D1078" s="279" t="s">
        <v>675</v>
      </c>
      <c r="E1078" s="276"/>
      <c r="F1078" s="386">
        <v>1</v>
      </c>
      <c r="G1078" s="386">
        <v>1.2</v>
      </c>
      <c r="H1078" s="386"/>
      <c r="I1078" s="386">
        <v>2.1</v>
      </c>
      <c r="J1078" s="386">
        <f t="shared" ref="J1078" si="83">ROUND(PRODUCT(F1078:I1078),2)</f>
        <v>2.52</v>
      </c>
      <c r="K1078" s="277"/>
      <c r="L1078" s="277"/>
      <c r="M1078" s="277"/>
      <c r="N1078" s="277"/>
      <c r="O1078" s="277"/>
      <c r="P1078" s="277"/>
      <c r="Q1078" s="277"/>
    </row>
    <row r="1079" spans="1:17" s="275" customFormat="1" ht="10.15" x14ac:dyDescent="0.2">
      <c r="A1079" s="282"/>
      <c r="B1079" s="282"/>
      <c r="C1079" s="282"/>
      <c r="D1079" s="284" t="str">
        <f>"Total item "&amp;A1077</f>
        <v>Total item 8.4</v>
      </c>
      <c r="E1079" s="276"/>
      <c r="F1079" s="386"/>
      <c r="G1079" s="386"/>
      <c r="H1079" s="386"/>
      <c r="I1079" s="386"/>
      <c r="J1079" s="383">
        <f>SUM(J1078:J1078)</f>
        <v>2.52</v>
      </c>
      <c r="K1079" s="277"/>
      <c r="L1079" s="277"/>
      <c r="M1079" s="277"/>
      <c r="N1079" s="277"/>
      <c r="O1079" s="277"/>
      <c r="P1079" s="277"/>
      <c r="Q1079" s="277"/>
    </row>
    <row r="1080" spans="1:17" s="275" customFormat="1" ht="10.15" x14ac:dyDescent="0.2">
      <c r="A1080" s="282"/>
      <c r="B1080" s="282"/>
      <c r="C1080" s="282"/>
      <c r="D1080" s="126"/>
      <c r="E1080" s="119"/>
      <c r="F1080" s="384"/>
      <c r="G1080" s="384"/>
      <c r="H1080" s="384"/>
      <c r="I1080" s="384"/>
      <c r="J1080" s="384"/>
      <c r="K1080" s="277"/>
      <c r="L1080" s="277"/>
      <c r="M1080" s="277"/>
      <c r="N1080" s="277"/>
      <c r="O1080" s="277"/>
      <c r="P1080" s="277"/>
      <c r="Q1080" s="277"/>
    </row>
    <row r="1081" spans="1:17" s="258" customFormat="1" ht="34.9" customHeight="1" x14ac:dyDescent="0.2">
      <c r="A1081" s="280" t="s">
        <v>60</v>
      </c>
      <c r="B1081" s="280" t="s">
        <v>166</v>
      </c>
      <c r="C1081" s="280" t="s">
        <v>1246</v>
      </c>
      <c r="D1081" s="261" t="s">
        <v>1247</v>
      </c>
      <c r="E1081" s="281" t="s">
        <v>1108</v>
      </c>
      <c r="F1081" s="383"/>
      <c r="G1081" s="383"/>
      <c r="H1081" s="383"/>
      <c r="I1081" s="383"/>
      <c r="J1081" s="383"/>
      <c r="K1081" s="283">
        <f>J1086</f>
        <v>37.9</v>
      </c>
      <c r="L1081" s="283">
        <v>187.11</v>
      </c>
      <c r="M1081" s="283">
        <f>ROUND(L1081*(1+$T$7),2)</f>
        <v>226.67</v>
      </c>
      <c r="N1081" s="283">
        <f>TRUNC(K1081*M1081,2)</f>
        <v>8590.7900000000009</v>
      </c>
      <c r="O1081" s="283">
        <v>184.75</v>
      </c>
      <c r="P1081" s="283">
        <f>ROUND(O1081*(1+$S$7),2)</f>
        <v>235.08</v>
      </c>
      <c r="Q1081" s="283">
        <f>TRUNC(K1081*P1081,2)</f>
        <v>8909.5300000000007</v>
      </c>
    </row>
    <row r="1082" spans="1:17" s="275" customFormat="1" ht="10.15" x14ac:dyDescent="0.2">
      <c r="A1082" s="282"/>
      <c r="B1082" s="282"/>
      <c r="C1082" s="282"/>
      <c r="D1082" s="279" t="s">
        <v>1171</v>
      </c>
      <c r="E1082" s="276"/>
      <c r="F1082" s="386">
        <v>2</v>
      </c>
      <c r="G1082" s="386">
        <v>1</v>
      </c>
      <c r="H1082" s="386"/>
      <c r="I1082" s="386">
        <v>0.4</v>
      </c>
      <c r="J1082" s="386">
        <f t="shared" ref="J1082:J1085" si="84">ROUND(PRODUCT(F1082:I1082),2)</f>
        <v>0.8</v>
      </c>
      <c r="K1082" s="277"/>
      <c r="L1082" s="277"/>
      <c r="M1082" s="277"/>
      <c r="N1082" s="277"/>
      <c r="O1082" s="277"/>
      <c r="P1082" s="277"/>
      <c r="Q1082" s="277"/>
    </row>
    <row r="1083" spans="1:17" s="275" customFormat="1" ht="10.15" x14ac:dyDescent="0.2">
      <c r="A1083" s="282"/>
      <c r="B1083" s="282"/>
      <c r="C1083" s="282"/>
      <c r="D1083" s="279" t="s">
        <v>677</v>
      </c>
      <c r="E1083" s="276"/>
      <c r="F1083" s="386"/>
      <c r="G1083" s="386">
        <v>1</v>
      </c>
      <c r="H1083" s="386"/>
      <c r="I1083" s="386">
        <v>0.5</v>
      </c>
      <c r="J1083" s="386">
        <f t="shared" si="84"/>
        <v>0.5</v>
      </c>
      <c r="K1083" s="277"/>
      <c r="L1083" s="277"/>
      <c r="M1083" s="277"/>
      <c r="N1083" s="277"/>
      <c r="O1083" s="277"/>
      <c r="P1083" s="277"/>
      <c r="Q1083" s="277"/>
    </row>
    <row r="1084" spans="1:17" s="275" customFormat="1" ht="10.15" x14ac:dyDescent="0.2">
      <c r="A1084" s="282"/>
      <c r="B1084" s="282"/>
      <c r="C1084" s="282"/>
      <c r="D1084" s="279" t="s">
        <v>674</v>
      </c>
      <c r="E1084" s="276"/>
      <c r="F1084" s="386">
        <v>30</v>
      </c>
      <c r="G1084" s="386">
        <v>1.2</v>
      </c>
      <c r="H1084" s="386"/>
      <c r="I1084" s="386">
        <v>1</v>
      </c>
      <c r="J1084" s="386">
        <f t="shared" si="84"/>
        <v>36</v>
      </c>
      <c r="K1084" s="277"/>
      <c r="L1084" s="277"/>
      <c r="M1084" s="277"/>
      <c r="N1084" s="277"/>
      <c r="O1084" s="277"/>
      <c r="P1084" s="277"/>
      <c r="Q1084" s="277"/>
    </row>
    <row r="1085" spans="1:17" s="275" customFormat="1" ht="10.15" x14ac:dyDescent="0.2">
      <c r="A1085" s="282"/>
      <c r="B1085" s="282"/>
      <c r="C1085" s="282"/>
      <c r="D1085" s="279"/>
      <c r="E1085" s="276"/>
      <c r="F1085" s="386"/>
      <c r="G1085" s="386">
        <v>1</v>
      </c>
      <c r="H1085" s="386"/>
      <c r="I1085" s="386">
        <v>0.6</v>
      </c>
      <c r="J1085" s="386">
        <f t="shared" si="84"/>
        <v>0.6</v>
      </c>
      <c r="K1085" s="277"/>
      <c r="L1085" s="277"/>
      <c r="M1085" s="277"/>
      <c r="N1085" s="277"/>
      <c r="O1085" s="277"/>
      <c r="P1085" s="277"/>
      <c r="Q1085" s="277"/>
    </row>
    <row r="1086" spans="1:17" s="275" customFormat="1" ht="10.15" x14ac:dyDescent="0.2">
      <c r="A1086" s="282"/>
      <c r="B1086" s="282"/>
      <c r="C1086" s="282"/>
      <c r="D1086" s="284" t="str">
        <f>"Total item "&amp;A1081</f>
        <v>Total item 8.5</v>
      </c>
      <c r="E1086" s="276"/>
      <c r="F1086" s="386"/>
      <c r="G1086" s="386"/>
      <c r="H1086" s="386"/>
      <c r="I1086" s="386"/>
      <c r="J1086" s="383">
        <f>SUM(J1082:J1085)</f>
        <v>37.9</v>
      </c>
      <c r="K1086" s="277"/>
      <c r="L1086" s="277"/>
      <c r="M1086" s="277"/>
      <c r="N1086" s="277"/>
      <c r="O1086" s="277"/>
      <c r="P1086" s="277"/>
      <c r="Q1086" s="277"/>
    </row>
    <row r="1087" spans="1:17" s="275" customFormat="1" ht="10.15" x14ac:dyDescent="0.2">
      <c r="A1087" s="282"/>
      <c r="B1087" s="282"/>
      <c r="C1087" s="282"/>
      <c r="D1087" s="126"/>
      <c r="E1087" s="119"/>
      <c r="F1087" s="384"/>
      <c r="G1087" s="384"/>
      <c r="H1087" s="384"/>
      <c r="I1087" s="384"/>
      <c r="J1087" s="384"/>
      <c r="K1087" s="277"/>
      <c r="L1087" s="277"/>
      <c r="M1087" s="277"/>
      <c r="N1087" s="277"/>
      <c r="O1087" s="277"/>
      <c r="P1087" s="277"/>
      <c r="Q1087" s="277"/>
    </row>
    <row r="1088" spans="1:17" s="258" customFormat="1" ht="33.75" x14ac:dyDescent="0.2">
      <c r="A1088" s="280" t="s">
        <v>187</v>
      </c>
      <c r="B1088" s="280" t="s">
        <v>166</v>
      </c>
      <c r="C1088" s="280" t="s">
        <v>1248</v>
      </c>
      <c r="D1088" s="261" t="s">
        <v>1249</v>
      </c>
      <c r="E1088" s="281" t="s">
        <v>1108</v>
      </c>
      <c r="F1088" s="383"/>
      <c r="G1088" s="383"/>
      <c r="H1088" s="383"/>
      <c r="I1088" s="383"/>
      <c r="J1088" s="383"/>
      <c r="K1088" s="283">
        <f>J1091</f>
        <v>5.2799999999999994</v>
      </c>
      <c r="L1088" s="283">
        <v>271.67</v>
      </c>
      <c r="M1088" s="283">
        <f>ROUND(L1088*(1+$T$7),2)</f>
        <v>329.1</v>
      </c>
      <c r="N1088" s="283">
        <f>TRUNC(K1088*M1088,2)</f>
        <v>1737.64</v>
      </c>
      <c r="O1088" s="283">
        <v>268.77999999999997</v>
      </c>
      <c r="P1088" s="283">
        <f>ROUND(O1088*(1+$S$7),2)</f>
        <v>342</v>
      </c>
      <c r="Q1088" s="283">
        <f>TRUNC(K1088*P1088,2)</f>
        <v>1805.76</v>
      </c>
    </row>
    <row r="1089" spans="1:17" s="275" customFormat="1" ht="10.15" x14ac:dyDescent="0.2">
      <c r="A1089" s="282"/>
      <c r="B1089" s="282"/>
      <c r="C1089" s="282"/>
      <c r="D1089" s="279" t="s">
        <v>301</v>
      </c>
      <c r="E1089" s="276"/>
      <c r="F1089" s="386"/>
      <c r="G1089" s="386">
        <v>2.4</v>
      </c>
      <c r="H1089" s="386"/>
      <c r="I1089" s="386">
        <v>1.2</v>
      </c>
      <c r="J1089" s="386">
        <f>ROUND(PRODUCT(F1089:I1089),2)</f>
        <v>2.88</v>
      </c>
      <c r="K1089" s="277"/>
      <c r="L1089" s="277"/>
      <c r="M1089" s="277"/>
      <c r="N1089" s="277"/>
      <c r="O1089" s="277"/>
      <c r="P1089" s="277"/>
      <c r="Q1089" s="277"/>
    </row>
    <row r="1090" spans="1:17" s="275" customFormat="1" ht="10.15" x14ac:dyDescent="0.2">
      <c r="A1090" s="282"/>
      <c r="B1090" s="282"/>
      <c r="C1090" s="282"/>
      <c r="D1090" s="279"/>
      <c r="E1090" s="276"/>
      <c r="F1090" s="386"/>
      <c r="G1090" s="386">
        <v>2</v>
      </c>
      <c r="H1090" s="386"/>
      <c r="I1090" s="386">
        <v>1.2</v>
      </c>
      <c r="J1090" s="386">
        <f t="shared" ref="J1090" si="85">ROUND(PRODUCT(F1090:I1090),2)</f>
        <v>2.4</v>
      </c>
      <c r="K1090" s="277"/>
      <c r="L1090" s="277"/>
      <c r="M1090" s="277"/>
      <c r="N1090" s="277"/>
      <c r="O1090" s="277"/>
      <c r="P1090" s="277"/>
      <c r="Q1090" s="277"/>
    </row>
    <row r="1091" spans="1:17" s="275" customFormat="1" ht="10.15" x14ac:dyDescent="0.2">
      <c r="A1091" s="282"/>
      <c r="B1091" s="282"/>
      <c r="C1091" s="282"/>
      <c r="D1091" s="284" t="str">
        <f>"Total item "&amp;A1088</f>
        <v>Total item 8.6</v>
      </c>
      <c r="E1091" s="276"/>
      <c r="F1091" s="386"/>
      <c r="G1091" s="386"/>
      <c r="H1091" s="386"/>
      <c r="I1091" s="386"/>
      <c r="J1091" s="383">
        <f>SUM(J1089:J1090)</f>
        <v>5.2799999999999994</v>
      </c>
      <c r="K1091" s="277"/>
      <c r="L1091" s="277"/>
      <c r="M1091" s="277"/>
      <c r="N1091" s="277"/>
      <c r="O1091" s="277"/>
      <c r="P1091" s="277"/>
      <c r="Q1091" s="277"/>
    </row>
    <row r="1092" spans="1:17" s="275" customFormat="1" ht="10.15" x14ac:dyDescent="0.2">
      <c r="A1092" s="282"/>
      <c r="B1092" s="282"/>
      <c r="C1092" s="282"/>
      <c r="D1092" s="126"/>
      <c r="E1092" s="119"/>
      <c r="F1092" s="384"/>
      <c r="G1092" s="384"/>
      <c r="H1092" s="384"/>
      <c r="I1092" s="384"/>
      <c r="J1092" s="384"/>
      <c r="K1092" s="277"/>
      <c r="L1092" s="277"/>
      <c r="M1092" s="277"/>
      <c r="N1092" s="277"/>
      <c r="O1092" s="277"/>
      <c r="P1092" s="277"/>
      <c r="Q1092" s="277"/>
    </row>
    <row r="1093" spans="1:17" s="258" customFormat="1" x14ac:dyDescent="0.2">
      <c r="A1093" s="280" t="s">
        <v>188</v>
      </c>
      <c r="B1093" s="278" t="s">
        <v>399</v>
      </c>
      <c r="C1093" s="278" t="s">
        <v>856</v>
      </c>
      <c r="D1093" s="285" t="s">
        <v>678</v>
      </c>
      <c r="E1093" s="281" t="s">
        <v>11</v>
      </c>
      <c r="F1093" s="383"/>
      <c r="G1093" s="383"/>
      <c r="H1093" s="383"/>
      <c r="I1093" s="383"/>
      <c r="J1093" s="383"/>
      <c r="K1093" s="283">
        <f>J1095</f>
        <v>5.46</v>
      </c>
      <c r="L1093" s="283">
        <f>'COMP - SINAPI SEM DESON'!G113</f>
        <v>350.2</v>
      </c>
      <c r="M1093" s="283">
        <f>ROUND(L1093*(1+$T$7),2)</f>
        <v>424.23</v>
      </c>
      <c r="N1093" s="283">
        <f>TRUNC(K1093*M1093,2)</f>
        <v>2316.29</v>
      </c>
      <c r="O1093" s="283">
        <f>'COMPOSICOES - SINAPI COM DESON'!G117</f>
        <v>342.62</v>
      </c>
      <c r="P1093" s="283">
        <f>ROUND(O1093*(1+$S$7),2)</f>
        <v>435.95</v>
      </c>
      <c r="Q1093" s="283">
        <f>TRUNC(K1093*P1093,2)</f>
        <v>2380.2800000000002</v>
      </c>
    </row>
    <row r="1094" spans="1:17" s="275" customFormat="1" ht="10.15" x14ac:dyDescent="0.2">
      <c r="A1094" s="282"/>
      <c r="B1094" s="282"/>
      <c r="C1094" s="282"/>
      <c r="D1094" s="279"/>
      <c r="E1094" s="276"/>
      <c r="F1094" s="386"/>
      <c r="G1094" s="386">
        <v>2.6</v>
      </c>
      <c r="H1094" s="386"/>
      <c r="I1094" s="386">
        <v>2.1</v>
      </c>
      <c r="J1094" s="386">
        <f>ROUND(PRODUCT(F1094:I1094),2)</f>
        <v>5.46</v>
      </c>
      <c r="K1094" s="277"/>
      <c r="L1094" s="277"/>
      <c r="M1094" s="277"/>
      <c r="N1094" s="277"/>
      <c r="O1094" s="277"/>
      <c r="P1094" s="277"/>
      <c r="Q1094" s="277"/>
    </row>
    <row r="1095" spans="1:17" s="275" customFormat="1" ht="10.15" x14ac:dyDescent="0.2">
      <c r="A1095" s="282"/>
      <c r="B1095" s="282"/>
      <c r="C1095" s="282"/>
      <c r="D1095" s="284" t="str">
        <f>"Total item "&amp;A1093</f>
        <v>Total item 8.7</v>
      </c>
      <c r="E1095" s="276"/>
      <c r="F1095" s="386"/>
      <c r="G1095" s="386"/>
      <c r="H1095" s="386"/>
      <c r="I1095" s="386"/>
      <c r="J1095" s="383">
        <f>SUM(J1094:J1094)</f>
        <v>5.46</v>
      </c>
      <c r="K1095" s="277"/>
      <c r="L1095" s="277"/>
      <c r="M1095" s="277"/>
      <c r="N1095" s="277"/>
      <c r="O1095" s="277"/>
      <c r="P1095" s="277"/>
      <c r="Q1095" s="277"/>
    </row>
    <row r="1096" spans="1:17" s="275" customFormat="1" ht="10.15" x14ac:dyDescent="0.2">
      <c r="A1096" s="282"/>
      <c r="B1096" s="282"/>
      <c r="C1096" s="282"/>
      <c r="D1096" s="126"/>
      <c r="E1096" s="119"/>
      <c r="F1096" s="384"/>
      <c r="G1096" s="384"/>
      <c r="H1096" s="384"/>
      <c r="I1096" s="384"/>
      <c r="J1096" s="384"/>
      <c r="K1096" s="277"/>
      <c r="L1096" s="277"/>
      <c r="M1096" s="277"/>
      <c r="N1096" s="277"/>
      <c r="O1096" s="277"/>
      <c r="P1096" s="277"/>
      <c r="Q1096" s="277"/>
    </row>
    <row r="1097" spans="1:17" s="258" customFormat="1" ht="22.5" x14ac:dyDescent="0.2">
      <c r="A1097" s="280" t="s">
        <v>189</v>
      </c>
      <c r="B1097" s="280" t="s">
        <v>166</v>
      </c>
      <c r="C1097" s="280" t="s">
        <v>186</v>
      </c>
      <c r="D1097" s="261" t="s">
        <v>784</v>
      </c>
      <c r="E1097" s="281" t="s">
        <v>11</v>
      </c>
      <c r="F1097" s="383"/>
      <c r="G1097" s="383"/>
      <c r="H1097" s="383"/>
      <c r="I1097" s="383"/>
      <c r="J1097" s="383"/>
      <c r="K1097" s="283">
        <f>J1102</f>
        <v>17.66</v>
      </c>
      <c r="L1097" s="283">
        <v>444.99</v>
      </c>
      <c r="M1097" s="283">
        <f>ROUND(L1097*(1+$T$7),2)</f>
        <v>539.05999999999995</v>
      </c>
      <c r="N1097" s="283">
        <f>TRUNC(K1097*M1097,2)</f>
        <v>9519.7900000000009</v>
      </c>
      <c r="O1097" s="283">
        <v>438.75</v>
      </c>
      <c r="P1097" s="283">
        <f>ROUND(O1097*(1+$S$7),2)</f>
        <v>558.27</v>
      </c>
      <c r="Q1097" s="283">
        <f>TRUNC(K1097*P1097,2)</f>
        <v>9859.0400000000009</v>
      </c>
    </row>
    <row r="1098" spans="1:17" s="275" customFormat="1" ht="10.15" x14ac:dyDescent="0.2">
      <c r="A1098" s="282"/>
      <c r="B1098" s="282"/>
      <c r="C1098" s="282"/>
      <c r="D1098" s="279" t="s">
        <v>301</v>
      </c>
      <c r="E1098" s="276"/>
      <c r="F1098" s="386"/>
      <c r="G1098" s="386">
        <v>0.9</v>
      </c>
      <c r="H1098" s="386"/>
      <c r="I1098" s="386">
        <v>1</v>
      </c>
      <c r="J1098" s="386">
        <f t="shared" ref="J1098:J1101" si="86">ROUND(PRODUCT(F1098:I1098),2)</f>
        <v>0.9</v>
      </c>
      <c r="K1098" s="277"/>
      <c r="L1098" s="277"/>
      <c r="M1098" s="277"/>
      <c r="N1098" s="277"/>
      <c r="O1098" s="277"/>
      <c r="P1098" s="277"/>
      <c r="Q1098" s="277"/>
    </row>
    <row r="1099" spans="1:17" s="275" customFormat="1" x14ac:dyDescent="0.2">
      <c r="A1099" s="282"/>
      <c r="B1099" s="282"/>
      <c r="C1099" s="282"/>
      <c r="D1099" s="279" t="s">
        <v>681</v>
      </c>
      <c r="E1099" s="276"/>
      <c r="F1099" s="386"/>
      <c r="G1099" s="386">
        <v>4.3499999999999996</v>
      </c>
      <c r="H1099" s="386"/>
      <c r="I1099" s="386">
        <v>1.6</v>
      </c>
      <c r="J1099" s="386">
        <f t="shared" si="86"/>
        <v>6.96</v>
      </c>
      <c r="K1099" s="277"/>
      <c r="L1099" s="277"/>
      <c r="M1099" s="277"/>
      <c r="N1099" s="277"/>
      <c r="O1099" s="277"/>
      <c r="P1099" s="277"/>
      <c r="Q1099" s="277"/>
    </row>
    <row r="1100" spans="1:17" s="275" customFormat="1" ht="10.15" x14ac:dyDescent="0.2">
      <c r="A1100" s="282"/>
      <c r="B1100" s="282"/>
      <c r="C1100" s="282"/>
      <c r="D1100" s="279" t="s">
        <v>682</v>
      </c>
      <c r="E1100" s="276"/>
      <c r="F1100" s="386"/>
      <c r="G1100" s="386">
        <v>2</v>
      </c>
      <c r="H1100" s="386"/>
      <c r="I1100" s="386">
        <v>2.1</v>
      </c>
      <c r="J1100" s="386">
        <f t="shared" si="86"/>
        <v>4.2</v>
      </c>
      <c r="K1100" s="277"/>
      <c r="L1100" s="277"/>
      <c r="M1100" s="277"/>
      <c r="N1100" s="277"/>
      <c r="O1100" s="277"/>
      <c r="P1100" s="277"/>
      <c r="Q1100" s="277"/>
    </row>
    <row r="1101" spans="1:17" s="275" customFormat="1" ht="10.15" x14ac:dyDescent="0.2">
      <c r="A1101" s="282"/>
      <c r="B1101" s="282"/>
      <c r="C1101" s="282"/>
      <c r="D1101" s="279" t="s">
        <v>302</v>
      </c>
      <c r="E1101" s="276"/>
      <c r="F1101" s="386">
        <v>2</v>
      </c>
      <c r="G1101" s="386">
        <v>1.4</v>
      </c>
      <c r="H1101" s="386"/>
      <c r="I1101" s="386">
        <v>2</v>
      </c>
      <c r="J1101" s="386">
        <f t="shared" si="86"/>
        <v>5.6</v>
      </c>
      <c r="K1101" s="277"/>
      <c r="L1101" s="277"/>
      <c r="M1101" s="277"/>
      <c r="N1101" s="277"/>
      <c r="O1101" s="277"/>
      <c r="P1101" s="277"/>
      <c r="Q1101" s="277"/>
    </row>
    <row r="1102" spans="1:17" s="275" customFormat="1" ht="10.15" x14ac:dyDescent="0.2">
      <c r="A1102" s="282"/>
      <c r="B1102" s="282"/>
      <c r="C1102" s="282"/>
      <c r="D1102" s="284" t="str">
        <f>"Total item "&amp;A1097</f>
        <v>Total item 8.8</v>
      </c>
      <c r="E1102" s="276"/>
      <c r="F1102" s="386"/>
      <c r="G1102" s="386"/>
      <c r="H1102" s="386"/>
      <c r="I1102" s="386"/>
      <c r="J1102" s="383">
        <f>SUM(J1098:J1101)</f>
        <v>17.66</v>
      </c>
      <c r="K1102" s="277"/>
      <c r="L1102" s="277"/>
      <c r="M1102" s="277"/>
      <c r="N1102" s="277"/>
      <c r="O1102" s="277"/>
      <c r="P1102" s="277"/>
      <c r="Q1102" s="277"/>
    </row>
    <row r="1103" spans="1:17" s="275" customFormat="1" ht="10.15" x14ac:dyDescent="0.2">
      <c r="A1103" s="282"/>
      <c r="B1103" s="282"/>
      <c r="C1103" s="282"/>
      <c r="D1103" s="126"/>
      <c r="E1103" s="119"/>
      <c r="F1103" s="384"/>
      <c r="G1103" s="384"/>
      <c r="H1103" s="384"/>
      <c r="I1103" s="384"/>
      <c r="J1103" s="384"/>
      <c r="K1103" s="277"/>
      <c r="L1103" s="277"/>
      <c r="M1103" s="277"/>
      <c r="N1103" s="277"/>
      <c r="O1103" s="277"/>
      <c r="P1103" s="277"/>
      <c r="Q1103" s="277"/>
    </row>
    <row r="1104" spans="1:17" s="258" customFormat="1" x14ac:dyDescent="0.2">
      <c r="A1104" s="280" t="s">
        <v>190</v>
      </c>
      <c r="B1104" s="280" t="s">
        <v>166</v>
      </c>
      <c r="C1104" s="280">
        <v>85010</v>
      </c>
      <c r="D1104" s="261" t="s">
        <v>989</v>
      </c>
      <c r="E1104" s="281" t="s">
        <v>11</v>
      </c>
      <c r="F1104" s="383"/>
      <c r="G1104" s="383"/>
      <c r="H1104" s="383"/>
      <c r="I1104" s="383"/>
      <c r="J1104" s="383"/>
      <c r="K1104" s="283">
        <f>J1110</f>
        <v>225</v>
      </c>
      <c r="L1104" s="283">
        <v>207.59</v>
      </c>
      <c r="M1104" s="283">
        <f>ROUND(L1104*(1+$T$7),2)</f>
        <v>251.47</v>
      </c>
      <c r="N1104" s="283">
        <f>TRUNC(K1104*M1104,2)</f>
        <v>56580.75</v>
      </c>
      <c r="O1104" s="283">
        <v>203.33</v>
      </c>
      <c r="P1104" s="283">
        <f>ROUND(O1104*(1+$S$7),2)</f>
        <v>258.72000000000003</v>
      </c>
      <c r="Q1104" s="283">
        <f>TRUNC(K1104*P1104,2)</f>
        <v>58212</v>
      </c>
    </row>
    <row r="1105" spans="1:17" s="275" customFormat="1" ht="10.15" x14ac:dyDescent="0.2">
      <c r="A1105" s="282"/>
      <c r="B1105" s="282"/>
      <c r="C1105" s="282"/>
      <c r="D1105" s="419" t="s">
        <v>988</v>
      </c>
      <c r="E1105" s="276"/>
      <c r="F1105" s="386">
        <v>5</v>
      </c>
      <c r="G1105" s="386">
        <v>6.92</v>
      </c>
      <c r="H1105" s="386"/>
      <c r="I1105" s="386">
        <v>3</v>
      </c>
      <c r="J1105" s="386">
        <f t="shared" ref="J1105:J1109" si="87">ROUND(PRODUCT(F1105:I1105),2)</f>
        <v>103.8</v>
      </c>
      <c r="K1105" s="277"/>
      <c r="L1105" s="277"/>
      <c r="M1105" s="277"/>
      <c r="N1105" s="277"/>
      <c r="O1105" s="277"/>
      <c r="P1105" s="277"/>
      <c r="Q1105" s="277"/>
    </row>
    <row r="1106" spans="1:17" s="275" customFormat="1" ht="10.15" x14ac:dyDescent="0.2">
      <c r="A1106" s="282"/>
      <c r="B1106" s="282"/>
      <c r="C1106" s="282"/>
      <c r="D1106" s="279"/>
      <c r="E1106" s="276"/>
      <c r="F1106" s="386"/>
      <c r="G1106" s="386">
        <v>5.58</v>
      </c>
      <c r="H1106" s="386"/>
      <c r="I1106" s="386">
        <v>3</v>
      </c>
      <c r="J1106" s="386">
        <f t="shared" si="87"/>
        <v>16.739999999999998</v>
      </c>
      <c r="K1106" s="277"/>
      <c r="L1106" s="277"/>
      <c r="M1106" s="277"/>
      <c r="N1106" s="277"/>
      <c r="O1106" s="277"/>
      <c r="P1106" s="277"/>
      <c r="Q1106" s="277"/>
    </row>
    <row r="1107" spans="1:17" s="275" customFormat="1" ht="10.15" x14ac:dyDescent="0.2">
      <c r="A1107" s="282"/>
      <c r="B1107" s="282"/>
      <c r="C1107" s="282"/>
      <c r="D1107" s="279"/>
      <c r="E1107" s="276"/>
      <c r="F1107" s="386"/>
      <c r="G1107" s="386">
        <v>5.58</v>
      </c>
      <c r="H1107" s="386"/>
      <c r="I1107" s="386">
        <v>5.85</v>
      </c>
      <c r="J1107" s="386">
        <f t="shared" si="87"/>
        <v>32.64</v>
      </c>
      <c r="K1107" s="277"/>
      <c r="L1107" s="277"/>
      <c r="M1107" s="277"/>
      <c r="N1107" s="277"/>
      <c r="O1107" s="277"/>
      <c r="P1107" s="277"/>
      <c r="Q1107" s="277"/>
    </row>
    <row r="1108" spans="1:17" s="275" customFormat="1" ht="10.15" x14ac:dyDescent="0.2">
      <c r="A1108" s="282"/>
      <c r="B1108" s="282"/>
      <c r="C1108" s="282"/>
      <c r="D1108" s="279"/>
      <c r="E1108" s="276"/>
      <c r="F1108" s="386">
        <v>3</v>
      </c>
      <c r="G1108" s="386">
        <v>5.68</v>
      </c>
      <c r="H1108" s="386"/>
      <c r="I1108" s="386">
        <v>3</v>
      </c>
      <c r="J1108" s="386">
        <f t="shared" si="87"/>
        <v>51.12</v>
      </c>
      <c r="K1108" s="277"/>
      <c r="L1108" s="277"/>
      <c r="M1108" s="277"/>
      <c r="N1108" s="277"/>
      <c r="O1108" s="277"/>
      <c r="P1108" s="277"/>
      <c r="Q1108" s="277"/>
    </row>
    <row r="1109" spans="1:17" s="275" customFormat="1" x14ac:dyDescent="0.2">
      <c r="A1109" s="282"/>
      <c r="B1109" s="282"/>
      <c r="C1109" s="282"/>
      <c r="D1109" s="279" t="s">
        <v>1440</v>
      </c>
      <c r="E1109" s="276"/>
      <c r="F1109" s="386">
        <v>4</v>
      </c>
      <c r="G1109" s="386">
        <v>1.1499999999999999</v>
      </c>
      <c r="H1109" s="386"/>
      <c r="I1109" s="386">
        <v>4.5</v>
      </c>
      <c r="J1109" s="386">
        <f t="shared" si="87"/>
        <v>20.7</v>
      </c>
      <c r="K1109" s="277"/>
      <c r="L1109" s="277"/>
      <c r="M1109" s="277"/>
      <c r="N1109" s="277"/>
      <c r="O1109" s="277"/>
      <c r="P1109" s="277"/>
      <c r="Q1109" s="277"/>
    </row>
    <row r="1110" spans="1:17" s="275" customFormat="1" ht="10.15" x14ac:dyDescent="0.2">
      <c r="A1110" s="282"/>
      <c r="B1110" s="282"/>
      <c r="C1110" s="282"/>
      <c r="D1110" s="284" t="str">
        <f>"Total item "&amp;A1104</f>
        <v>Total item 8.9</v>
      </c>
      <c r="E1110" s="276"/>
      <c r="F1110" s="386"/>
      <c r="G1110" s="386"/>
      <c r="H1110" s="386"/>
      <c r="I1110" s="386"/>
      <c r="J1110" s="383">
        <f>SUM(J1105:J1109)</f>
        <v>225</v>
      </c>
      <c r="K1110" s="277"/>
      <c r="L1110" s="277"/>
      <c r="M1110" s="277"/>
      <c r="N1110" s="277"/>
      <c r="O1110" s="277"/>
      <c r="P1110" s="277"/>
      <c r="Q1110" s="277"/>
    </row>
    <row r="1111" spans="1:17" s="275" customFormat="1" ht="10.15" x14ac:dyDescent="0.2">
      <c r="A1111" s="282"/>
      <c r="B1111" s="282"/>
      <c r="C1111" s="282"/>
      <c r="D1111" s="126"/>
      <c r="E1111" s="119"/>
      <c r="F1111" s="384"/>
      <c r="G1111" s="384"/>
      <c r="H1111" s="384"/>
      <c r="I1111" s="384"/>
      <c r="J1111" s="384"/>
      <c r="K1111" s="277"/>
      <c r="L1111" s="277"/>
      <c r="M1111" s="277"/>
      <c r="N1111" s="277"/>
      <c r="O1111" s="277"/>
      <c r="P1111" s="277"/>
      <c r="Q1111" s="277"/>
    </row>
    <row r="1112" spans="1:17" s="258" customFormat="1" x14ac:dyDescent="0.2">
      <c r="A1112" s="280" t="s">
        <v>879</v>
      </c>
      <c r="B1112" s="280" t="s">
        <v>166</v>
      </c>
      <c r="C1112" s="280">
        <v>85002</v>
      </c>
      <c r="D1112" s="261" t="s">
        <v>680</v>
      </c>
      <c r="E1112" s="281" t="s">
        <v>11</v>
      </c>
      <c r="F1112" s="383"/>
      <c r="G1112" s="383"/>
      <c r="H1112" s="383"/>
      <c r="I1112" s="383"/>
      <c r="J1112" s="383"/>
      <c r="K1112" s="283">
        <f>J1118</f>
        <v>225</v>
      </c>
      <c r="L1112" s="283">
        <v>231.98</v>
      </c>
      <c r="M1112" s="283">
        <f>ROUND(L1112*(1+$T$7),2)</f>
        <v>281.02</v>
      </c>
      <c r="N1112" s="283">
        <f>TRUNC(K1112*M1112,2)</f>
        <v>63229.5</v>
      </c>
      <c r="O1112" s="283">
        <v>230.09</v>
      </c>
      <c r="P1112" s="283">
        <f>ROUND(O1112*(1+$S$7),2)</f>
        <v>292.77</v>
      </c>
      <c r="Q1112" s="283">
        <f>TRUNC(K1112*P1112,2)</f>
        <v>65873.25</v>
      </c>
    </row>
    <row r="1113" spans="1:17" s="275" customFormat="1" ht="10.15" x14ac:dyDescent="0.2">
      <c r="A1113" s="282"/>
      <c r="B1113" s="282"/>
      <c r="C1113" s="282"/>
      <c r="D1113" s="279" t="s">
        <v>679</v>
      </c>
      <c r="E1113" s="276"/>
      <c r="F1113" s="386">
        <v>5</v>
      </c>
      <c r="G1113" s="386">
        <v>6.92</v>
      </c>
      <c r="H1113" s="386"/>
      <c r="I1113" s="386">
        <v>3</v>
      </c>
      <c r="J1113" s="386">
        <f t="shared" ref="J1113:J1117" si="88">ROUND(PRODUCT(F1113:I1113),2)</f>
        <v>103.8</v>
      </c>
      <c r="K1113" s="277"/>
      <c r="L1113" s="277"/>
      <c r="M1113" s="277"/>
      <c r="N1113" s="277"/>
      <c r="O1113" s="277"/>
      <c r="P1113" s="277"/>
      <c r="Q1113" s="277"/>
    </row>
    <row r="1114" spans="1:17" s="275" customFormat="1" ht="10.15" x14ac:dyDescent="0.2">
      <c r="A1114" s="282"/>
      <c r="B1114" s="282"/>
      <c r="C1114" s="282"/>
      <c r="D1114" s="279"/>
      <c r="E1114" s="276"/>
      <c r="F1114" s="386"/>
      <c r="G1114" s="386">
        <v>5.58</v>
      </c>
      <c r="H1114" s="386"/>
      <c r="I1114" s="386">
        <v>3</v>
      </c>
      <c r="J1114" s="386">
        <f t="shared" si="88"/>
        <v>16.739999999999998</v>
      </c>
      <c r="K1114" s="277"/>
      <c r="L1114" s="277"/>
      <c r="M1114" s="277"/>
      <c r="N1114" s="277"/>
      <c r="O1114" s="277"/>
      <c r="P1114" s="277"/>
      <c r="Q1114" s="277"/>
    </row>
    <row r="1115" spans="1:17" s="275" customFormat="1" ht="10.15" x14ac:dyDescent="0.2">
      <c r="A1115" s="282"/>
      <c r="B1115" s="282"/>
      <c r="C1115" s="282"/>
      <c r="D1115" s="279"/>
      <c r="E1115" s="276"/>
      <c r="F1115" s="386"/>
      <c r="G1115" s="386">
        <v>5.58</v>
      </c>
      <c r="H1115" s="386"/>
      <c r="I1115" s="386">
        <v>5.85</v>
      </c>
      <c r="J1115" s="386">
        <f t="shared" si="88"/>
        <v>32.64</v>
      </c>
      <c r="K1115" s="277"/>
      <c r="L1115" s="277"/>
      <c r="M1115" s="277"/>
      <c r="N1115" s="277"/>
      <c r="O1115" s="277"/>
      <c r="P1115" s="277"/>
      <c r="Q1115" s="277"/>
    </row>
    <row r="1116" spans="1:17" s="275" customFormat="1" ht="10.15" x14ac:dyDescent="0.2">
      <c r="A1116" s="282"/>
      <c r="B1116" s="282"/>
      <c r="C1116" s="282"/>
      <c r="D1116" s="279"/>
      <c r="E1116" s="276"/>
      <c r="F1116" s="386">
        <v>3</v>
      </c>
      <c r="G1116" s="386">
        <v>5.68</v>
      </c>
      <c r="H1116" s="386"/>
      <c r="I1116" s="386">
        <v>3</v>
      </c>
      <c r="J1116" s="386">
        <f t="shared" si="88"/>
        <v>51.12</v>
      </c>
      <c r="K1116" s="277"/>
      <c r="L1116" s="277"/>
      <c r="M1116" s="277"/>
      <c r="N1116" s="277"/>
      <c r="O1116" s="277"/>
      <c r="P1116" s="277"/>
      <c r="Q1116" s="277"/>
    </row>
    <row r="1117" spans="1:17" s="275" customFormat="1" x14ac:dyDescent="0.2">
      <c r="A1117" s="282"/>
      <c r="B1117" s="282"/>
      <c r="C1117" s="282"/>
      <c r="D1117" s="279" t="s">
        <v>1440</v>
      </c>
      <c r="E1117" s="276"/>
      <c r="F1117" s="386">
        <v>4</v>
      </c>
      <c r="G1117" s="386">
        <v>1.1499999999999999</v>
      </c>
      <c r="H1117" s="386"/>
      <c r="I1117" s="386">
        <v>4.5</v>
      </c>
      <c r="J1117" s="386">
        <f t="shared" si="88"/>
        <v>20.7</v>
      </c>
      <c r="K1117" s="277"/>
      <c r="L1117" s="277"/>
      <c r="M1117" s="277"/>
      <c r="N1117" s="277"/>
      <c r="O1117" s="277"/>
      <c r="P1117" s="277"/>
      <c r="Q1117" s="277"/>
    </row>
    <row r="1118" spans="1:17" s="275" customFormat="1" ht="10.15" x14ac:dyDescent="0.2">
      <c r="A1118" s="282"/>
      <c r="B1118" s="282"/>
      <c r="C1118" s="282"/>
      <c r="D1118" s="284" t="str">
        <f>"Total item "&amp;A1112</f>
        <v>Total item 8.10</v>
      </c>
      <c r="E1118" s="276"/>
      <c r="F1118" s="386"/>
      <c r="G1118" s="386"/>
      <c r="H1118" s="386"/>
      <c r="I1118" s="386"/>
      <c r="J1118" s="383">
        <f>SUM(J1113:J1117)</f>
        <v>225</v>
      </c>
      <c r="K1118" s="277"/>
      <c r="L1118" s="277"/>
      <c r="M1118" s="277"/>
      <c r="N1118" s="277"/>
      <c r="O1118" s="277"/>
      <c r="P1118" s="277"/>
      <c r="Q1118" s="277"/>
    </row>
    <row r="1119" spans="1:17" s="275" customFormat="1" ht="10.15" x14ac:dyDescent="0.2">
      <c r="A1119" s="282"/>
      <c r="B1119" s="282"/>
      <c r="C1119" s="282"/>
      <c r="D1119" s="126"/>
      <c r="E1119" s="119"/>
      <c r="F1119" s="384"/>
      <c r="G1119" s="384"/>
      <c r="H1119" s="384"/>
      <c r="I1119" s="384"/>
      <c r="J1119" s="384"/>
      <c r="K1119" s="277"/>
      <c r="L1119" s="277"/>
      <c r="M1119" s="277"/>
      <c r="N1119" s="277"/>
      <c r="O1119" s="277"/>
      <c r="P1119" s="277"/>
      <c r="Q1119" s="277"/>
    </row>
    <row r="1120" spans="1:17" s="258" customFormat="1" ht="20.45" x14ac:dyDescent="0.2">
      <c r="A1120" s="280" t="s">
        <v>1034</v>
      </c>
      <c r="B1120" s="280" t="s">
        <v>166</v>
      </c>
      <c r="C1120" s="280" t="s">
        <v>1118</v>
      </c>
      <c r="D1120" s="261" t="s">
        <v>1119</v>
      </c>
      <c r="E1120" s="281" t="s">
        <v>1108</v>
      </c>
      <c r="F1120" s="383"/>
      <c r="G1120" s="383"/>
      <c r="H1120" s="383"/>
      <c r="I1120" s="383"/>
      <c r="J1120" s="383"/>
      <c r="K1120" s="283">
        <f>J1122</f>
        <v>0.7</v>
      </c>
      <c r="L1120" s="283">
        <v>476.8</v>
      </c>
      <c r="M1120" s="283">
        <f>ROUND(L1120*(1+$T$7),2)</f>
        <v>577.6</v>
      </c>
      <c r="N1120" s="283">
        <f>TRUNC(K1120*M1120,2)</f>
        <v>404.32</v>
      </c>
      <c r="O1120" s="283">
        <v>467.32</v>
      </c>
      <c r="P1120" s="283">
        <f>ROUND(O1120*(1+$S$7),2)</f>
        <v>594.62</v>
      </c>
      <c r="Q1120" s="283">
        <f>TRUNC(K1120*P1120,2)</f>
        <v>416.23</v>
      </c>
    </row>
    <row r="1121" spans="1:17" s="275" customFormat="1" x14ac:dyDescent="0.2">
      <c r="A1121" s="282"/>
      <c r="B1121" s="282"/>
      <c r="C1121" s="282"/>
      <c r="D1121" s="279" t="s">
        <v>1033</v>
      </c>
      <c r="E1121" s="276"/>
      <c r="F1121" s="386">
        <v>1</v>
      </c>
      <c r="G1121" s="386">
        <v>0.7</v>
      </c>
      <c r="H1121" s="386">
        <v>1</v>
      </c>
      <c r="I1121" s="386"/>
      <c r="J1121" s="386">
        <f t="shared" ref="J1121" si="89">ROUND(PRODUCT(F1121:I1121),2)</f>
        <v>0.7</v>
      </c>
      <c r="K1121" s="277"/>
      <c r="L1121" s="277"/>
      <c r="M1121" s="277"/>
      <c r="N1121" s="277"/>
      <c r="O1121" s="277"/>
      <c r="P1121" s="277"/>
      <c r="Q1121" s="277"/>
    </row>
    <row r="1122" spans="1:17" s="275" customFormat="1" ht="10.15" x14ac:dyDescent="0.2">
      <c r="A1122" s="282"/>
      <c r="B1122" s="282"/>
      <c r="C1122" s="282"/>
      <c r="D1122" s="284" t="str">
        <f>"Total item "&amp;A1120</f>
        <v>Total item 8.11</v>
      </c>
      <c r="E1122" s="276"/>
      <c r="F1122" s="386"/>
      <c r="G1122" s="386"/>
      <c r="H1122" s="386"/>
      <c r="I1122" s="386"/>
      <c r="J1122" s="383">
        <f>SUM(J1121:J1121)</f>
        <v>0.7</v>
      </c>
      <c r="K1122" s="277"/>
      <c r="L1122" s="277"/>
      <c r="M1122" s="277"/>
      <c r="N1122" s="277"/>
      <c r="O1122" s="277"/>
      <c r="P1122" s="277"/>
      <c r="Q1122" s="277"/>
    </row>
    <row r="1123" spans="1:17" s="275" customFormat="1" ht="10.15" x14ac:dyDescent="0.2">
      <c r="A1123" s="282"/>
      <c r="B1123" s="282"/>
      <c r="C1123" s="282"/>
      <c r="D1123" s="126"/>
      <c r="E1123" s="119"/>
      <c r="F1123" s="384"/>
      <c r="G1123" s="384"/>
      <c r="H1123" s="384"/>
      <c r="I1123" s="384"/>
      <c r="J1123" s="384"/>
      <c r="K1123" s="277"/>
      <c r="L1123" s="277"/>
      <c r="M1123" s="277"/>
      <c r="N1123" s="277"/>
      <c r="O1123" s="277"/>
      <c r="P1123" s="277"/>
      <c r="Q1123" s="277"/>
    </row>
    <row r="1124" spans="1:17" s="107" customFormat="1" ht="10.15" x14ac:dyDescent="0.2">
      <c r="A1124" s="121" t="s">
        <v>61</v>
      </c>
      <c r="B1124" s="121"/>
      <c r="C1124" s="121"/>
      <c r="D1124" s="122" t="s">
        <v>107</v>
      </c>
      <c r="E1124" s="123"/>
      <c r="F1124" s="389"/>
      <c r="G1124" s="389"/>
      <c r="H1124" s="389"/>
      <c r="I1124" s="389"/>
      <c r="J1124" s="389"/>
      <c r="K1124" s="125"/>
      <c r="L1124" s="125"/>
      <c r="M1124" s="125"/>
      <c r="N1124" s="124">
        <f>SUM(N1125:N1610)</f>
        <v>181643.45999999996</v>
      </c>
      <c r="O1124" s="125"/>
      <c r="P1124" s="125"/>
      <c r="Q1124" s="124">
        <f>SUM(Q1125:Q1610)</f>
        <v>179674.19999999998</v>
      </c>
    </row>
    <row r="1125" spans="1:17" s="275" customFormat="1" ht="10.15" x14ac:dyDescent="0.2">
      <c r="A1125" s="282"/>
      <c r="B1125" s="282"/>
      <c r="C1125" s="282"/>
      <c r="D1125" s="126"/>
      <c r="E1125" s="119"/>
      <c r="F1125" s="384"/>
      <c r="G1125" s="384"/>
      <c r="H1125" s="384"/>
      <c r="I1125" s="384"/>
      <c r="J1125" s="384"/>
      <c r="K1125" s="277"/>
      <c r="L1125" s="277"/>
      <c r="M1125" s="277"/>
      <c r="N1125" s="277"/>
      <c r="O1125" s="277"/>
      <c r="P1125" s="277"/>
      <c r="Q1125" s="277"/>
    </row>
    <row r="1126" spans="1:17" s="258" customFormat="1" ht="22.5" x14ac:dyDescent="0.2">
      <c r="A1126" s="280" t="s">
        <v>62</v>
      </c>
      <c r="B1126" s="280" t="s">
        <v>166</v>
      </c>
      <c r="C1126" s="280" t="s">
        <v>1262</v>
      </c>
      <c r="D1126" s="261" t="s">
        <v>1263</v>
      </c>
      <c r="E1126" s="281" t="s">
        <v>1108</v>
      </c>
      <c r="F1126" s="383"/>
      <c r="G1126" s="385"/>
      <c r="H1126" s="383"/>
      <c r="I1126" s="383"/>
      <c r="J1126" s="383"/>
      <c r="K1126" s="283">
        <f>J1129</f>
        <v>4563.4399999999996</v>
      </c>
      <c r="L1126" s="283">
        <v>11.01</v>
      </c>
      <c r="M1126" s="283">
        <f>ROUND(L1126*(1+$T$7),2)</f>
        <v>13.34</v>
      </c>
      <c r="N1126" s="283">
        <f>TRUNC(K1126*M1126,2)</f>
        <v>60876.28</v>
      </c>
      <c r="O1126" s="283">
        <v>10.18</v>
      </c>
      <c r="P1126" s="283">
        <f>ROUND(O1126*(1+$S$7),2)</f>
        <v>12.95</v>
      </c>
      <c r="Q1126" s="283">
        <f>TRUNC(K1126*P1126,2)</f>
        <v>59096.54</v>
      </c>
    </row>
    <row r="1127" spans="1:17" s="275" customFormat="1" x14ac:dyDescent="0.2">
      <c r="A1127" s="282"/>
      <c r="B1127" s="282"/>
      <c r="C1127" s="282"/>
      <c r="D1127" s="279" t="s">
        <v>1265</v>
      </c>
      <c r="E1127" s="276"/>
      <c r="F1127" s="386">
        <f>J1400</f>
        <v>3897.8100000000099</v>
      </c>
      <c r="G1127" s="386"/>
      <c r="H1127" s="386"/>
      <c r="I1127" s="386"/>
      <c r="J1127" s="386">
        <f t="shared" ref="J1127:J1128" si="90">ROUND(PRODUCT(F1127:I1127),2)</f>
        <v>3897.81</v>
      </c>
      <c r="K1127" s="277"/>
      <c r="L1127" s="277"/>
      <c r="M1127" s="277"/>
      <c r="N1127" s="277"/>
      <c r="O1127" s="277"/>
      <c r="P1127" s="277"/>
      <c r="Q1127" s="277"/>
    </row>
    <row r="1128" spans="1:17" s="275" customFormat="1" x14ac:dyDescent="0.2">
      <c r="A1128" s="282"/>
      <c r="B1128" s="282"/>
      <c r="C1128" s="282"/>
      <c r="D1128" s="279" t="s">
        <v>1261</v>
      </c>
      <c r="E1128" s="276"/>
      <c r="F1128" s="386">
        <f>J1133</f>
        <v>665.63</v>
      </c>
      <c r="G1128" s="386"/>
      <c r="H1128" s="386"/>
      <c r="I1128" s="386"/>
      <c r="J1128" s="386">
        <f t="shared" si="90"/>
        <v>665.63</v>
      </c>
      <c r="K1128" s="277"/>
      <c r="L1128" s="277"/>
      <c r="M1128" s="277"/>
      <c r="N1128" s="277"/>
      <c r="O1128" s="277"/>
      <c r="P1128" s="277"/>
      <c r="Q1128" s="277"/>
    </row>
    <row r="1129" spans="1:17" s="275" customFormat="1" ht="10.15" x14ac:dyDescent="0.2">
      <c r="A1129" s="282"/>
      <c r="B1129" s="282"/>
      <c r="C1129" s="282"/>
      <c r="D1129" s="284" t="str">
        <f>"Total item "&amp;A1126</f>
        <v>Total item 9.1</v>
      </c>
      <c r="E1129" s="276"/>
      <c r="F1129" s="386"/>
      <c r="G1129" s="386"/>
      <c r="H1129" s="386"/>
      <c r="I1129" s="386"/>
      <c r="J1129" s="383">
        <f>SUM(J1127:J1128)</f>
        <v>4563.4399999999996</v>
      </c>
      <c r="K1129" s="277"/>
      <c r="L1129" s="277"/>
      <c r="M1129" s="277"/>
      <c r="N1129" s="277"/>
      <c r="O1129" s="277"/>
      <c r="P1129" s="277"/>
      <c r="Q1129" s="277"/>
    </row>
    <row r="1130" spans="1:17" s="275" customFormat="1" ht="10.15" x14ac:dyDescent="0.2">
      <c r="A1130" s="282"/>
      <c r="B1130" s="282"/>
      <c r="C1130" s="282"/>
      <c r="D1130" s="126"/>
      <c r="E1130" s="119"/>
      <c r="F1130" s="384"/>
      <c r="G1130" s="384"/>
      <c r="H1130" s="384"/>
      <c r="I1130" s="384"/>
      <c r="J1130" s="384"/>
      <c r="K1130" s="277"/>
      <c r="L1130" s="277"/>
      <c r="M1130" s="277"/>
      <c r="N1130" s="277"/>
      <c r="O1130" s="277"/>
      <c r="P1130" s="277"/>
      <c r="Q1130" s="277"/>
    </row>
    <row r="1131" spans="1:17" s="258" customFormat="1" ht="22.5" x14ac:dyDescent="0.2">
      <c r="A1131" s="280" t="s">
        <v>63</v>
      </c>
      <c r="B1131" s="280" t="s">
        <v>166</v>
      </c>
      <c r="C1131" s="280" t="s">
        <v>1266</v>
      </c>
      <c r="D1131" s="261" t="s">
        <v>1267</v>
      </c>
      <c r="E1131" s="281" t="s">
        <v>1108</v>
      </c>
      <c r="F1131" s="383"/>
      <c r="G1131" s="385"/>
      <c r="H1131" s="383"/>
      <c r="I1131" s="383"/>
      <c r="J1131" s="383"/>
      <c r="K1131" s="283">
        <f>J1133</f>
        <v>665.63</v>
      </c>
      <c r="L1131" s="283">
        <v>13.23</v>
      </c>
      <c r="M1131" s="283">
        <f>ROUND(L1131*(1+$T$7),2)</f>
        <v>16.03</v>
      </c>
      <c r="N1131" s="283">
        <f>TRUNC(K1131*M1131,2)</f>
        <v>10670.04</v>
      </c>
      <c r="O1131" s="283">
        <v>12.59</v>
      </c>
      <c r="P1131" s="283">
        <f>ROUND(O1131*(1+$S$7),2)</f>
        <v>16.02</v>
      </c>
      <c r="Q1131" s="283">
        <f>TRUNC(K1131*P1131,2)</f>
        <v>10663.39</v>
      </c>
    </row>
    <row r="1132" spans="1:17" s="275" customFormat="1" ht="10.15" x14ac:dyDescent="0.2">
      <c r="A1132" s="282"/>
      <c r="B1132" s="282"/>
      <c r="C1132" s="282"/>
      <c r="D1132" s="279" t="s">
        <v>1264</v>
      </c>
      <c r="E1132" s="276"/>
      <c r="F1132" s="386">
        <v>665.63</v>
      </c>
      <c r="G1132" s="386"/>
      <c r="H1132" s="386"/>
      <c r="I1132" s="386"/>
      <c r="J1132" s="386">
        <f t="shared" ref="J1132" si="91">ROUND(PRODUCT(F1132:I1132),2)</f>
        <v>665.63</v>
      </c>
      <c r="K1132" s="277"/>
      <c r="L1132" s="277"/>
      <c r="M1132" s="277"/>
      <c r="N1132" s="277"/>
      <c r="O1132" s="277"/>
      <c r="P1132" s="277"/>
      <c r="Q1132" s="277"/>
    </row>
    <row r="1133" spans="1:17" s="275" customFormat="1" ht="10.15" x14ac:dyDescent="0.2">
      <c r="A1133" s="282"/>
      <c r="B1133" s="282"/>
      <c r="C1133" s="282"/>
      <c r="D1133" s="284" t="str">
        <f>"Total item "&amp;A1131</f>
        <v>Total item 9.2</v>
      </c>
      <c r="E1133" s="276"/>
      <c r="F1133" s="386"/>
      <c r="G1133" s="386"/>
      <c r="H1133" s="386"/>
      <c r="I1133" s="386"/>
      <c r="J1133" s="383">
        <f>SUM(J1132)</f>
        <v>665.63</v>
      </c>
      <c r="K1133" s="277"/>
      <c r="L1133" s="277"/>
      <c r="M1133" s="277"/>
      <c r="N1133" s="277"/>
      <c r="O1133" s="277"/>
      <c r="P1133" s="277"/>
      <c r="Q1133" s="277"/>
    </row>
    <row r="1134" spans="1:17" s="275" customFormat="1" ht="10.15" x14ac:dyDescent="0.2">
      <c r="A1134" s="282"/>
      <c r="B1134" s="282"/>
      <c r="C1134" s="282"/>
      <c r="D1134" s="126"/>
      <c r="E1134" s="119"/>
      <c r="F1134" s="384"/>
      <c r="G1134" s="384"/>
      <c r="H1134" s="384"/>
      <c r="I1134" s="384"/>
      <c r="J1134" s="384"/>
      <c r="K1134" s="277"/>
      <c r="L1134" s="277"/>
      <c r="M1134" s="277"/>
      <c r="N1134" s="277"/>
      <c r="O1134" s="277"/>
      <c r="P1134" s="277"/>
      <c r="Q1134" s="277"/>
    </row>
    <row r="1135" spans="1:17" s="258" customFormat="1" ht="22.5" x14ac:dyDescent="0.2">
      <c r="A1135" s="280" t="s">
        <v>64</v>
      </c>
      <c r="B1135" s="280" t="s">
        <v>166</v>
      </c>
      <c r="C1135" s="280" t="s">
        <v>1268</v>
      </c>
      <c r="D1135" s="261" t="s">
        <v>1269</v>
      </c>
      <c r="E1135" s="281" t="s">
        <v>1108</v>
      </c>
      <c r="F1135" s="383"/>
      <c r="G1135" s="385"/>
      <c r="H1135" s="383"/>
      <c r="I1135" s="383"/>
      <c r="J1135" s="383"/>
      <c r="K1135" s="283">
        <f>J1400</f>
        <v>3897.8100000000099</v>
      </c>
      <c r="L1135" s="283">
        <v>11.72</v>
      </c>
      <c r="M1135" s="283">
        <f>ROUND(L1135*(1+$T$7),2)</f>
        <v>14.2</v>
      </c>
      <c r="N1135" s="283">
        <f>TRUNC(K1135*M1135,2)</f>
        <v>55348.9</v>
      </c>
      <c r="O1135" s="283">
        <v>11.23</v>
      </c>
      <c r="P1135" s="283">
        <f>ROUND(O1135*(1+$S$7),2)</f>
        <v>14.29</v>
      </c>
      <c r="Q1135" s="283">
        <f>TRUNC(K1135*P1135,2)</f>
        <v>55699.7</v>
      </c>
    </row>
    <row r="1136" spans="1:17" s="275" customFormat="1" x14ac:dyDescent="0.2">
      <c r="A1136" s="282"/>
      <c r="B1136" s="282"/>
      <c r="C1136" s="282"/>
      <c r="D1136" s="284" t="s">
        <v>553</v>
      </c>
      <c r="E1136" s="276"/>
      <c r="F1136" s="386"/>
      <c r="G1136" s="386"/>
      <c r="H1136" s="386"/>
      <c r="I1136" s="386"/>
      <c r="J1136" s="386"/>
      <c r="K1136" s="277"/>
      <c r="L1136" s="277"/>
      <c r="M1136" s="277"/>
      <c r="N1136" s="277"/>
      <c r="O1136" s="277"/>
      <c r="P1136" s="277"/>
      <c r="Q1136" s="277"/>
    </row>
    <row r="1137" spans="1:17" s="275" customFormat="1" x14ac:dyDescent="0.2">
      <c r="A1137" s="282"/>
      <c r="B1137" s="282"/>
      <c r="C1137" s="282"/>
      <c r="D1137" s="284" t="s">
        <v>460</v>
      </c>
      <c r="E1137" s="276"/>
      <c r="F1137" s="386"/>
      <c r="G1137" s="386"/>
      <c r="H1137" s="386"/>
      <c r="I1137" s="386"/>
      <c r="J1137" s="386"/>
      <c r="K1137" s="277"/>
      <c r="L1137" s="277"/>
      <c r="M1137" s="277"/>
      <c r="N1137" s="277"/>
      <c r="O1137" s="277"/>
      <c r="P1137" s="277"/>
      <c r="Q1137" s="277"/>
    </row>
    <row r="1138" spans="1:17" s="275" customFormat="1" ht="10.15" x14ac:dyDescent="0.2">
      <c r="A1138" s="282"/>
      <c r="B1138" s="282"/>
      <c r="C1138" s="282"/>
      <c r="D1138" s="279" t="s">
        <v>462</v>
      </c>
      <c r="E1138" s="276"/>
      <c r="F1138" s="386">
        <v>2</v>
      </c>
      <c r="G1138" s="386">
        <v>6.92</v>
      </c>
      <c r="H1138" s="386"/>
      <c r="I1138" s="386">
        <v>3</v>
      </c>
      <c r="J1138" s="386">
        <f t="shared" ref="J1138:J1159" si="92">ROUND(PRODUCT(F1138:I1138),2)</f>
        <v>41.52</v>
      </c>
      <c r="K1138" s="277"/>
      <c r="L1138" s="277"/>
      <c r="M1138" s="277"/>
      <c r="N1138" s="277"/>
      <c r="O1138" s="277"/>
      <c r="P1138" s="277"/>
      <c r="Q1138" s="277"/>
    </row>
    <row r="1139" spans="1:17" s="275" customFormat="1" ht="10.15" x14ac:dyDescent="0.2">
      <c r="A1139" s="282"/>
      <c r="B1139" s="282"/>
      <c r="C1139" s="282"/>
      <c r="D1139" s="279"/>
      <c r="E1139" s="276"/>
      <c r="F1139" s="386">
        <v>2</v>
      </c>
      <c r="G1139" s="386">
        <v>6.18</v>
      </c>
      <c r="H1139" s="386"/>
      <c r="I1139" s="386">
        <v>3</v>
      </c>
      <c r="J1139" s="386">
        <f t="shared" si="92"/>
        <v>37.08</v>
      </c>
      <c r="K1139" s="277"/>
      <c r="L1139" s="277"/>
      <c r="M1139" s="277"/>
      <c r="N1139" s="277"/>
      <c r="O1139" s="277"/>
      <c r="P1139" s="277"/>
      <c r="Q1139" s="277"/>
    </row>
    <row r="1140" spans="1:17" s="275" customFormat="1" ht="10.15" x14ac:dyDescent="0.2">
      <c r="A1140" s="282"/>
      <c r="B1140" s="282"/>
      <c r="C1140" s="282"/>
      <c r="D1140" s="279" t="s">
        <v>463</v>
      </c>
      <c r="E1140" s="276"/>
      <c r="F1140" s="386">
        <v>2</v>
      </c>
      <c r="G1140" s="386">
        <v>6.18</v>
      </c>
      <c r="H1140" s="386"/>
      <c r="I1140" s="386">
        <v>3</v>
      </c>
      <c r="J1140" s="386">
        <f t="shared" si="92"/>
        <v>37.08</v>
      </c>
      <c r="K1140" s="277"/>
      <c r="L1140" s="277"/>
      <c r="M1140" s="277"/>
      <c r="N1140" s="277"/>
      <c r="O1140" s="277"/>
      <c r="P1140" s="277"/>
      <c r="Q1140" s="277"/>
    </row>
    <row r="1141" spans="1:17" s="275" customFormat="1" ht="10.15" x14ac:dyDescent="0.2">
      <c r="A1141" s="282"/>
      <c r="B1141" s="282"/>
      <c r="C1141" s="282"/>
      <c r="D1141" s="279"/>
      <c r="E1141" s="276"/>
      <c r="F1141" s="386">
        <v>2</v>
      </c>
      <c r="G1141" s="386">
        <v>3.4</v>
      </c>
      <c r="H1141" s="386"/>
      <c r="I1141" s="386">
        <v>3</v>
      </c>
      <c r="J1141" s="386">
        <f t="shared" si="92"/>
        <v>20.399999999999999</v>
      </c>
      <c r="K1141" s="277"/>
      <c r="L1141" s="277"/>
      <c r="M1141" s="277"/>
      <c r="N1141" s="277"/>
      <c r="O1141" s="277"/>
      <c r="P1141" s="277"/>
      <c r="Q1141" s="277"/>
    </row>
    <row r="1142" spans="1:17" s="275" customFormat="1" ht="10.15" x14ac:dyDescent="0.2">
      <c r="A1142" s="282"/>
      <c r="B1142" s="282"/>
      <c r="C1142" s="282"/>
      <c r="D1142" s="279" t="s">
        <v>464</v>
      </c>
      <c r="E1142" s="276"/>
      <c r="F1142" s="386">
        <v>2</v>
      </c>
      <c r="G1142" s="386">
        <v>3.47</v>
      </c>
      <c r="H1142" s="386"/>
      <c r="I1142" s="386">
        <v>3</v>
      </c>
      <c r="J1142" s="386">
        <f t="shared" si="92"/>
        <v>20.82</v>
      </c>
      <c r="K1142" s="277"/>
      <c r="L1142" s="277"/>
      <c r="M1142" s="277"/>
      <c r="N1142" s="277"/>
      <c r="O1142" s="277"/>
      <c r="P1142" s="277"/>
      <c r="Q1142" s="277"/>
    </row>
    <row r="1143" spans="1:17" s="275" customFormat="1" ht="10.15" x14ac:dyDescent="0.2">
      <c r="A1143" s="282"/>
      <c r="B1143" s="282"/>
      <c r="C1143" s="282"/>
      <c r="D1143" s="279"/>
      <c r="E1143" s="276"/>
      <c r="F1143" s="386">
        <v>2</v>
      </c>
      <c r="G1143" s="386">
        <v>6.18</v>
      </c>
      <c r="H1143" s="386"/>
      <c r="I1143" s="386">
        <v>3</v>
      </c>
      <c r="J1143" s="386">
        <f t="shared" si="92"/>
        <v>37.08</v>
      </c>
      <c r="K1143" s="277"/>
      <c r="L1143" s="277"/>
      <c r="M1143" s="277"/>
      <c r="N1143" s="277"/>
      <c r="O1143" s="277"/>
      <c r="P1143" s="277"/>
      <c r="Q1143" s="277"/>
    </row>
    <row r="1144" spans="1:17" s="275" customFormat="1" ht="10.15" x14ac:dyDescent="0.2">
      <c r="A1144" s="282"/>
      <c r="B1144" s="282"/>
      <c r="C1144" s="282"/>
      <c r="D1144" s="279" t="s">
        <v>564</v>
      </c>
      <c r="E1144" s="276"/>
      <c r="F1144" s="386"/>
      <c r="G1144" s="386">
        <v>14.1</v>
      </c>
      <c r="H1144" s="386"/>
      <c r="I1144" s="386">
        <v>3</v>
      </c>
      <c r="J1144" s="386">
        <f t="shared" si="92"/>
        <v>42.3</v>
      </c>
      <c r="K1144" s="277"/>
      <c r="L1144" s="277"/>
      <c r="M1144" s="277"/>
      <c r="N1144" s="277"/>
      <c r="O1144" s="277"/>
      <c r="P1144" s="277"/>
      <c r="Q1144" s="277"/>
    </row>
    <row r="1145" spans="1:17" s="275" customFormat="1" ht="10.15" x14ac:dyDescent="0.2">
      <c r="A1145" s="282"/>
      <c r="B1145" s="282"/>
      <c r="C1145" s="282"/>
      <c r="D1145" s="279"/>
      <c r="E1145" s="276"/>
      <c r="F1145" s="386">
        <v>2</v>
      </c>
      <c r="G1145" s="386">
        <v>2.15</v>
      </c>
      <c r="H1145" s="386"/>
      <c r="I1145" s="386">
        <v>3</v>
      </c>
      <c r="J1145" s="386">
        <f t="shared" si="92"/>
        <v>12.9</v>
      </c>
      <c r="K1145" s="277"/>
      <c r="L1145" s="277"/>
      <c r="M1145" s="277"/>
      <c r="N1145" s="277"/>
      <c r="O1145" s="277"/>
      <c r="P1145" s="277"/>
      <c r="Q1145" s="277"/>
    </row>
    <row r="1146" spans="1:17" s="275" customFormat="1" ht="10.15" x14ac:dyDescent="0.2">
      <c r="A1146" s="282"/>
      <c r="B1146" s="282"/>
      <c r="C1146" s="282"/>
      <c r="D1146" s="279"/>
      <c r="E1146" s="276"/>
      <c r="F1146" s="386"/>
      <c r="G1146" s="386">
        <v>14.57</v>
      </c>
      <c r="H1146" s="386"/>
      <c r="I1146" s="386">
        <v>3</v>
      </c>
      <c r="J1146" s="386">
        <f t="shared" si="92"/>
        <v>43.71</v>
      </c>
      <c r="K1146" s="277"/>
      <c r="L1146" s="277"/>
      <c r="M1146" s="277"/>
      <c r="N1146" s="277"/>
      <c r="O1146" s="277"/>
      <c r="P1146" s="277"/>
      <c r="Q1146" s="277"/>
    </row>
    <row r="1147" spans="1:17" s="275" customFormat="1" ht="10.15" x14ac:dyDescent="0.2">
      <c r="A1147" s="282"/>
      <c r="B1147" s="282"/>
      <c r="C1147" s="282"/>
      <c r="D1147" s="279"/>
      <c r="E1147" s="276"/>
      <c r="F1147" s="386"/>
      <c r="G1147" s="386">
        <v>2.7</v>
      </c>
      <c r="H1147" s="386"/>
      <c r="I1147" s="386">
        <v>3</v>
      </c>
      <c r="J1147" s="386">
        <f t="shared" si="92"/>
        <v>8.1</v>
      </c>
      <c r="K1147" s="277"/>
      <c r="L1147" s="277"/>
      <c r="M1147" s="277"/>
      <c r="N1147" s="277"/>
      <c r="O1147" s="277"/>
      <c r="P1147" s="277"/>
      <c r="Q1147" s="277"/>
    </row>
    <row r="1148" spans="1:17" s="275" customFormat="1" ht="10.15" x14ac:dyDescent="0.2">
      <c r="A1148" s="282"/>
      <c r="B1148" s="282"/>
      <c r="C1148" s="282"/>
      <c r="D1148" s="279"/>
      <c r="E1148" s="276"/>
      <c r="F1148" s="386"/>
      <c r="G1148" s="386">
        <v>2.13</v>
      </c>
      <c r="H1148" s="386"/>
      <c r="I1148" s="386">
        <v>3</v>
      </c>
      <c r="J1148" s="386">
        <f t="shared" si="92"/>
        <v>6.39</v>
      </c>
      <c r="K1148" s="277"/>
      <c r="L1148" s="277"/>
      <c r="M1148" s="277"/>
      <c r="N1148" s="277"/>
      <c r="O1148" s="277"/>
      <c r="P1148" s="277"/>
      <c r="Q1148" s="277"/>
    </row>
    <row r="1149" spans="1:17" s="275" customFormat="1" ht="10.15" x14ac:dyDescent="0.2">
      <c r="A1149" s="282"/>
      <c r="B1149" s="282"/>
      <c r="C1149" s="282"/>
      <c r="D1149" s="279"/>
      <c r="E1149" s="276"/>
      <c r="F1149" s="386">
        <v>2</v>
      </c>
      <c r="G1149" s="386">
        <v>0.9</v>
      </c>
      <c r="H1149" s="386"/>
      <c r="I1149" s="386">
        <v>3</v>
      </c>
      <c r="J1149" s="386">
        <f t="shared" si="92"/>
        <v>5.4</v>
      </c>
      <c r="K1149" s="277"/>
      <c r="L1149" s="277"/>
      <c r="M1149" s="277"/>
      <c r="N1149" s="277"/>
      <c r="O1149" s="277"/>
      <c r="P1149" s="277"/>
      <c r="Q1149" s="277"/>
    </row>
    <row r="1150" spans="1:17" s="275" customFormat="1" ht="10.15" x14ac:dyDescent="0.2">
      <c r="A1150" s="282"/>
      <c r="B1150" s="282"/>
      <c r="C1150" s="282"/>
      <c r="D1150" s="279"/>
      <c r="E1150" s="276"/>
      <c r="F1150" s="386">
        <v>2</v>
      </c>
      <c r="G1150" s="386">
        <v>1.93</v>
      </c>
      <c r="H1150" s="386"/>
      <c r="I1150" s="386">
        <v>3</v>
      </c>
      <c r="J1150" s="386">
        <f t="shared" si="92"/>
        <v>11.58</v>
      </c>
      <c r="K1150" s="277"/>
      <c r="L1150" s="277"/>
      <c r="M1150" s="277"/>
      <c r="N1150" s="277"/>
      <c r="O1150" s="277"/>
      <c r="P1150" s="277"/>
      <c r="Q1150" s="277"/>
    </row>
    <row r="1151" spans="1:17" s="275" customFormat="1" ht="10.15" x14ac:dyDescent="0.2">
      <c r="A1151" s="282"/>
      <c r="B1151" s="282"/>
      <c r="C1151" s="282"/>
      <c r="D1151" s="279" t="s">
        <v>467</v>
      </c>
      <c r="E1151" s="276"/>
      <c r="F1151" s="386"/>
      <c r="G1151" s="386">
        <v>6.5</v>
      </c>
      <c r="H1151" s="386"/>
      <c r="I1151" s="386">
        <v>5.95</v>
      </c>
      <c r="J1151" s="386">
        <f t="shared" si="92"/>
        <v>38.68</v>
      </c>
      <c r="K1151" s="277"/>
      <c r="L1151" s="277"/>
      <c r="M1151" s="277"/>
      <c r="N1151" s="277"/>
      <c r="O1151" s="277"/>
      <c r="P1151" s="277"/>
      <c r="Q1151" s="277"/>
    </row>
    <row r="1152" spans="1:17" s="275" customFormat="1" ht="10.15" x14ac:dyDescent="0.2">
      <c r="A1152" s="282"/>
      <c r="B1152" s="282"/>
      <c r="C1152" s="282"/>
      <c r="D1152" s="279"/>
      <c r="E1152" s="276"/>
      <c r="F1152" s="386">
        <v>2</v>
      </c>
      <c r="G1152" s="386">
        <v>0.57999999999999996</v>
      </c>
      <c r="H1152" s="386"/>
      <c r="I1152" s="386">
        <v>5.95</v>
      </c>
      <c r="J1152" s="386">
        <f t="shared" si="92"/>
        <v>6.9</v>
      </c>
      <c r="K1152" s="277"/>
      <c r="L1152" s="277"/>
      <c r="M1152" s="277"/>
      <c r="N1152" s="277"/>
      <c r="O1152" s="277"/>
      <c r="P1152" s="277"/>
      <c r="Q1152" s="277"/>
    </row>
    <row r="1153" spans="1:17" s="275" customFormat="1" ht="10.15" x14ac:dyDescent="0.2">
      <c r="A1153" s="282"/>
      <c r="B1153" s="282"/>
      <c r="C1153" s="282"/>
      <c r="D1153" s="279"/>
      <c r="E1153" s="276"/>
      <c r="F1153" s="386">
        <v>2</v>
      </c>
      <c r="G1153" s="386">
        <v>0.52</v>
      </c>
      <c r="H1153" s="386"/>
      <c r="I1153" s="386">
        <v>5.95</v>
      </c>
      <c r="J1153" s="386">
        <f t="shared" si="92"/>
        <v>6.19</v>
      </c>
      <c r="K1153" s="277"/>
      <c r="L1153" s="277"/>
      <c r="M1153" s="277"/>
      <c r="N1153" s="277"/>
      <c r="O1153" s="277"/>
      <c r="P1153" s="277"/>
      <c r="Q1153" s="277"/>
    </row>
    <row r="1154" spans="1:17" s="275" customFormat="1" ht="10.15" x14ac:dyDescent="0.2">
      <c r="A1154" s="282"/>
      <c r="B1154" s="282"/>
      <c r="C1154" s="282"/>
      <c r="D1154" s="279"/>
      <c r="E1154" s="276"/>
      <c r="F1154" s="386">
        <v>2</v>
      </c>
      <c r="G1154" s="386">
        <v>1.45</v>
      </c>
      <c r="H1154" s="386"/>
      <c r="I1154" s="386">
        <v>5.95</v>
      </c>
      <c r="J1154" s="386">
        <f t="shared" si="92"/>
        <v>17.260000000000002</v>
      </c>
      <c r="K1154" s="277"/>
      <c r="L1154" s="277"/>
      <c r="M1154" s="277"/>
      <c r="N1154" s="277"/>
      <c r="O1154" s="277"/>
      <c r="P1154" s="277"/>
      <c r="Q1154" s="277"/>
    </row>
    <row r="1155" spans="1:17" s="275" customFormat="1" ht="10.15" x14ac:dyDescent="0.2">
      <c r="A1155" s="282"/>
      <c r="B1155" s="282"/>
      <c r="C1155" s="282"/>
      <c r="D1155" s="279" t="s">
        <v>468</v>
      </c>
      <c r="E1155" s="276"/>
      <c r="F1155" s="386"/>
      <c r="G1155" s="386">
        <v>2.23</v>
      </c>
      <c r="H1155" s="386"/>
      <c r="I1155" s="386">
        <v>5.95</v>
      </c>
      <c r="J1155" s="386">
        <f t="shared" si="92"/>
        <v>13.27</v>
      </c>
      <c r="K1155" s="277"/>
      <c r="L1155" s="277"/>
      <c r="M1155" s="277"/>
      <c r="N1155" s="277"/>
      <c r="O1155" s="277"/>
      <c r="P1155" s="277"/>
      <c r="Q1155" s="277"/>
    </row>
    <row r="1156" spans="1:17" s="275" customFormat="1" ht="10.15" x14ac:dyDescent="0.2">
      <c r="A1156" s="282"/>
      <c r="B1156" s="282"/>
      <c r="C1156" s="282"/>
      <c r="D1156" s="279"/>
      <c r="E1156" s="276"/>
      <c r="F1156" s="386"/>
      <c r="G1156" s="386">
        <v>3.72</v>
      </c>
      <c r="H1156" s="386"/>
      <c r="I1156" s="386">
        <v>5.95</v>
      </c>
      <c r="J1156" s="386">
        <f t="shared" si="92"/>
        <v>22.13</v>
      </c>
      <c r="K1156" s="277"/>
      <c r="L1156" s="277"/>
      <c r="M1156" s="277"/>
      <c r="N1156" s="277"/>
      <c r="O1156" s="277"/>
      <c r="P1156" s="277"/>
      <c r="Q1156" s="277"/>
    </row>
    <row r="1157" spans="1:17" s="275" customFormat="1" x14ac:dyDescent="0.2">
      <c r="A1157" s="282"/>
      <c r="B1157" s="282"/>
      <c r="C1157" s="282"/>
      <c r="D1157" s="279" t="s">
        <v>469</v>
      </c>
      <c r="E1157" s="276"/>
      <c r="F1157" s="386"/>
      <c r="G1157" s="386">
        <v>10.92</v>
      </c>
      <c r="H1157" s="386"/>
      <c r="I1157" s="386">
        <v>7.3</v>
      </c>
      <c r="J1157" s="386">
        <f t="shared" si="92"/>
        <v>79.72</v>
      </c>
      <c r="K1157" s="277"/>
      <c r="L1157" s="277"/>
      <c r="M1157" s="277"/>
      <c r="N1157" s="277"/>
      <c r="O1157" s="277"/>
      <c r="P1157" s="277"/>
      <c r="Q1157" s="277"/>
    </row>
    <row r="1158" spans="1:17" s="275" customFormat="1" ht="10.15" x14ac:dyDescent="0.2">
      <c r="A1158" s="282"/>
      <c r="B1158" s="282"/>
      <c r="C1158" s="282"/>
      <c r="D1158" s="279"/>
      <c r="E1158" s="276"/>
      <c r="F1158" s="386"/>
      <c r="G1158" s="386">
        <v>3.6</v>
      </c>
      <c r="H1158" s="386"/>
      <c r="I1158" s="386">
        <v>7.3</v>
      </c>
      <c r="J1158" s="386">
        <f t="shared" si="92"/>
        <v>26.28</v>
      </c>
      <c r="K1158" s="277"/>
      <c r="L1158" s="277"/>
      <c r="M1158" s="277"/>
      <c r="N1158" s="277"/>
      <c r="O1158" s="277"/>
      <c r="P1158" s="277"/>
      <c r="Q1158" s="277"/>
    </row>
    <row r="1159" spans="1:17" s="275" customFormat="1" ht="10.15" x14ac:dyDescent="0.2">
      <c r="A1159" s="282"/>
      <c r="B1159" s="282"/>
      <c r="C1159" s="282"/>
      <c r="D1159" s="279" t="s">
        <v>565</v>
      </c>
      <c r="E1159" s="276"/>
      <c r="F1159" s="386"/>
      <c r="G1159" s="386">
        <v>7.61</v>
      </c>
      <c r="H1159" s="386"/>
      <c r="I1159" s="386">
        <v>3</v>
      </c>
      <c r="J1159" s="386">
        <f t="shared" si="92"/>
        <v>22.83</v>
      </c>
      <c r="K1159" s="277"/>
      <c r="L1159" s="277"/>
      <c r="M1159" s="277"/>
      <c r="N1159" s="277"/>
      <c r="O1159" s="277"/>
      <c r="P1159" s="277"/>
      <c r="Q1159" s="277"/>
    </row>
    <row r="1160" spans="1:17" s="275" customFormat="1" x14ac:dyDescent="0.2">
      <c r="A1160" s="282"/>
      <c r="B1160" s="282"/>
      <c r="C1160" s="282"/>
      <c r="D1160" s="284" t="s">
        <v>470</v>
      </c>
      <c r="E1160" s="276"/>
      <c r="F1160" s="386"/>
      <c r="G1160" s="386"/>
      <c r="H1160" s="386"/>
      <c r="I1160" s="386"/>
      <c r="J1160" s="386"/>
      <c r="K1160" s="277"/>
      <c r="L1160" s="277"/>
      <c r="M1160" s="277"/>
      <c r="N1160" s="277"/>
      <c r="O1160" s="277"/>
      <c r="P1160" s="277"/>
      <c r="Q1160" s="277"/>
    </row>
    <row r="1161" spans="1:17" s="275" customFormat="1" ht="10.15" x14ac:dyDescent="0.2">
      <c r="A1161" s="282"/>
      <c r="B1161" s="282"/>
      <c r="C1161" s="282"/>
      <c r="D1161" s="279" t="s">
        <v>471</v>
      </c>
      <c r="E1161" s="276"/>
      <c r="F1161" s="386">
        <v>2</v>
      </c>
      <c r="G1161" s="386">
        <v>4.5</v>
      </c>
      <c r="H1161" s="386"/>
      <c r="I1161" s="386">
        <v>2.6</v>
      </c>
      <c r="J1161" s="386">
        <f t="shared" ref="J1161:J1206" si="93">ROUND(PRODUCT(F1161:I1161),2)</f>
        <v>23.4</v>
      </c>
      <c r="K1161" s="277"/>
      <c r="L1161" s="277"/>
      <c r="M1161" s="277"/>
      <c r="N1161" s="277"/>
      <c r="O1161" s="277"/>
      <c r="P1161" s="277"/>
      <c r="Q1161" s="277"/>
    </row>
    <row r="1162" spans="1:17" s="275" customFormat="1" ht="10.15" x14ac:dyDescent="0.2">
      <c r="A1162" s="282"/>
      <c r="B1162" s="282"/>
      <c r="C1162" s="282"/>
      <c r="D1162" s="279"/>
      <c r="E1162" s="276"/>
      <c r="F1162" s="386">
        <v>2</v>
      </c>
      <c r="G1162" s="386">
        <v>6.82</v>
      </c>
      <c r="H1162" s="386"/>
      <c r="I1162" s="386">
        <v>2.6</v>
      </c>
      <c r="J1162" s="386">
        <f t="shared" si="93"/>
        <v>35.46</v>
      </c>
      <c r="K1162" s="277"/>
      <c r="L1162" s="277"/>
      <c r="M1162" s="277"/>
      <c r="N1162" s="277"/>
      <c r="O1162" s="277"/>
      <c r="P1162" s="277"/>
      <c r="Q1162" s="277"/>
    </row>
    <row r="1163" spans="1:17" s="275" customFormat="1" x14ac:dyDescent="0.2">
      <c r="A1163" s="282"/>
      <c r="B1163" s="282"/>
      <c r="C1163" s="282"/>
      <c r="D1163" s="279" t="s">
        <v>566</v>
      </c>
      <c r="E1163" s="276"/>
      <c r="F1163" s="386">
        <v>2</v>
      </c>
      <c r="G1163" s="386">
        <v>4.5</v>
      </c>
      <c r="H1163" s="386"/>
      <c r="I1163" s="386">
        <v>2.6</v>
      </c>
      <c r="J1163" s="386">
        <f t="shared" si="93"/>
        <v>23.4</v>
      </c>
      <c r="K1163" s="277"/>
      <c r="L1163" s="277"/>
      <c r="M1163" s="277"/>
      <c r="N1163" s="277"/>
      <c r="O1163" s="277"/>
      <c r="P1163" s="277"/>
      <c r="Q1163" s="277"/>
    </row>
    <row r="1164" spans="1:17" s="275" customFormat="1" x14ac:dyDescent="0.2">
      <c r="A1164" s="282"/>
      <c r="B1164" s="282"/>
      <c r="C1164" s="282"/>
      <c r="D1164" s="279" t="s">
        <v>567</v>
      </c>
      <c r="E1164" s="276"/>
      <c r="F1164" s="386"/>
      <c r="G1164" s="386">
        <v>5.14</v>
      </c>
      <c r="H1164" s="386"/>
      <c r="I1164" s="386">
        <v>1.1000000000000001</v>
      </c>
      <c r="J1164" s="386">
        <f t="shared" si="93"/>
        <v>5.65</v>
      </c>
      <c r="K1164" s="277"/>
      <c r="L1164" s="277"/>
      <c r="M1164" s="277"/>
      <c r="N1164" s="277"/>
      <c r="O1164" s="277"/>
      <c r="P1164" s="277"/>
      <c r="Q1164" s="277"/>
    </row>
    <row r="1165" spans="1:17" s="275" customFormat="1" ht="10.15" x14ac:dyDescent="0.2">
      <c r="A1165" s="282"/>
      <c r="B1165" s="282"/>
      <c r="C1165" s="282"/>
      <c r="D1165" s="279" t="s">
        <v>480</v>
      </c>
      <c r="E1165" s="276"/>
      <c r="F1165" s="386"/>
      <c r="G1165" s="386">
        <v>5</v>
      </c>
      <c r="H1165" s="386"/>
      <c r="I1165" s="386">
        <v>1.1000000000000001</v>
      </c>
      <c r="J1165" s="386">
        <f t="shared" si="93"/>
        <v>5.5</v>
      </c>
      <c r="K1165" s="277"/>
      <c r="L1165" s="277"/>
      <c r="M1165" s="277"/>
      <c r="N1165" s="277"/>
      <c r="O1165" s="277"/>
      <c r="P1165" s="277"/>
      <c r="Q1165" s="277"/>
    </row>
    <row r="1166" spans="1:17" s="275" customFormat="1" ht="10.15" x14ac:dyDescent="0.2">
      <c r="A1166" s="282"/>
      <c r="B1166" s="282"/>
      <c r="C1166" s="282"/>
      <c r="D1166" s="279" t="s">
        <v>481</v>
      </c>
      <c r="E1166" s="276"/>
      <c r="F1166" s="386">
        <v>2</v>
      </c>
      <c r="G1166" s="386">
        <v>4</v>
      </c>
      <c r="H1166" s="386"/>
      <c r="I1166" s="386">
        <v>2.6</v>
      </c>
      <c r="J1166" s="386">
        <f t="shared" si="93"/>
        <v>20.8</v>
      </c>
      <c r="K1166" s="277"/>
      <c r="L1166" s="277"/>
      <c r="M1166" s="277"/>
      <c r="N1166" s="277"/>
      <c r="O1166" s="277"/>
      <c r="P1166" s="277"/>
      <c r="Q1166" s="277"/>
    </row>
    <row r="1167" spans="1:17" s="275" customFormat="1" ht="10.15" x14ac:dyDescent="0.2">
      <c r="A1167" s="282"/>
      <c r="B1167" s="282"/>
      <c r="C1167" s="282"/>
      <c r="D1167" s="279"/>
      <c r="E1167" s="276"/>
      <c r="F1167" s="386">
        <v>2</v>
      </c>
      <c r="G1167" s="386">
        <v>7.05</v>
      </c>
      <c r="H1167" s="386"/>
      <c r="I1167" s="386">
        <v>2.6</v>
      </c>
      <c r="J1167" s="386">
        <f t="shared" si="93"/>
        <v>36.659999999999997</v>
      </c>
      <c r="K1167" s="277"/>
      <c r="L1167" s="277"/>
      <c r="M1167" s="277"/>
      <c r="N1167" s="277"/>
      <c r="O1167" s="277"/>
      <c r="P1167" s="277"/>
      <c r="Q1167" s="277"/>
    </row>
    <row r="1168" spans="1:17" s="275" customFormat="1" x14ac:dyDescent="0.2">
      <c r="A1168" s="282"/>
      <c r="B1168" s="282"/>
      <c r="C1168" s="282"/>
      <c r="D1168" s="279" t="s">
        <v>566</v>
      </c>
      <c r="E1168" s="276"/>
      <c r="F1168" s="386">
        <v>2</v>
      </c>
      <c r="G1168" s="386">
        <v>4</v>
      </c>
      <c r="H1168" s="386"/>
      <c r="I1168" s="386">
        <v>2.6</v>
      </c>
      <c r="J1168" s="386">
        <f t="shared" si="93"/>
        <v>20.8</v>
      </c>
      <c r="K1168" s="277"/>
      <c r="L1168" s="277"/>
      <c r="M1168" s="277"/>
      <c r="N1168" s="277"/>
      <c r="O1168" s="277"/>
      <c r="P1168" s="277"/>
      <c r="Q1168" s="277"/>
    </row>
    <row r="1169" spans="1:17" s="275" customFormat="1" ht="10.15" x14ac:dyDescent="0.2">
      <c r="A1169" s="282"/>
      <c r="B1169" s="282"/>
      <c r="C1169" s="282"/>
      <c r="D1169" s="279" t="s">
        <v>482</v>
      </c>
      <c r="E1169" s="276"/>
      <c r="F1169" s="386">
        <v>2</v>
      </c>
      <c r="G1169" s="386">
        <v>4</v>
      </c>
      <c r="H1169" s="386"/>
      <c r="I1169" s="386">
        <v>2.6</v>
      </c>
      <c r="J1169" s="386">
        <f t="shared" si="93"/>
        <v>20.8</v>
      </c>
      <c r="K1169" s="277"/>
      <c r="L1169" s="277"/>
      <c r="M1169" s="277"/>
      <c r="N1169" s="277"/>
      <c r="O1169" s="277"/>
      <c r="P1169" s="277"/>
      <c r="Q1169" s="277"/>
    </row>
    <row r="1170" spans="1:17" s="275" customFormat="1" ht="10.15" x14ac:dyDescent="0.2">
      <c r="A1170" s="282"/>
      <c r="B1170" s="282"/>
      <c r="C1170" s="282"/>
      <c r="D1170" s="279"/>
      <c r="E1170" s="276"/>
      <c r="F1170" s="386">
        <v>2</v>
      </c>
      <c r="G1170" s="386">
        <v>6.93</v>
      </c>
      <c r="H1170" s="386"/>
      <c r="I1170" s="386">
        <v>2.6</v>
      </c>
      <c r="J1170" s="386">
        <f t="shared" si="93"/>
        <v>36.04</v>
      </c>
      <c r="K1170" s="277"/>
      <c r="L1170" s="277"/>
      <c r="M1170" s="277"/>
      <c r="N1170" s="277"/>
      <c r="O1170" s="277"/>
      <c r="P1170" s="277"/>
      <c r="Q1170" s="277"/>
    </row>
    <row r="1171" spans="1:17" s="275" customFormat="1" x14ac:dyDescent="0.2">
      <c r="A1171" s="282"/>
      <c r="B1171" s="282"/>
      <c r="C1171" s="282"/>
      <c r="D1171" s="279" t="s">
        <v>566</v>
      </c>
      <c r="E1171" s="276"/>
      <c r="F1171" s="386">
        <v>2</v>
      </c>
      <c r="G1171" s="386">
        <v>4</v>
      </c>
      <c r="H1171" s="386"/>
      <c r="I1171" s="386">
        <v>2.6</v>
      </c>
      <c r="J1171" s="386">
        <f t="shared" si="93"/>
        <v>20.8</v>
      </c>
      <c r="K1171" s="277"/>
      <c r="L1171" s="277"/>
      <c r="M1171" s="277"/>
      <c r="N1171" s="277"/>
      <c r="O1171" s="277"/>
      <c r="P1171" s="277"/>
      <c r="Q1171" s="277"/>
    </row>
    <row r="1172" spans="1:17" s="275" customFormat="1" ht="10.15" x14ac:dyDescent="0.2">
      <c r="A1172" s="282"/>
      <c r="B1172" s="282"/>
      <c r="C1172" s="282"/>
      <c r="D1172" s="279" t="s">
        <v>483</v>
      </c>
      <c r="E1172" s="276"/>
      <c r="F1172" s="386">
        <v>2</v>
      </c>
      <c r="G1172" s="386">
        <v>4</v>
      </c>
      <c r="H1172" s="386"/>
      <c r="I1172" s="386">
        <v>2.6</v>
      </c>
      <c r="J1172" s="386">
        <f t="shared" si="93"/>
        <v>20.8</v>
      </c>
      <c r="K1172" s="277"/>
      <c r="L1172" s="277"/>
      <c r="M1172" s="277"/>
      <c r="N1172" s="277"/>
      <c r="O1172" s="277"/>
      <c r="P1172" s="277"/>
      <c r="Q1172" s="277"/>
    </row>
    <row r="1173" spans="1:17" s="275" customFormat="1" ht="10.15" x14ac:dyDescent="0.2">
      <c r="A1173" s="282"/>
      <c r="B1173" s="282"/>
      <c r="C1173" s="282"/>
      <c r="D1173" s="279"/>
      <c r="E1173" s="276"/>
      <c r="F1173" s="386">
        <v>2</v>
      </c>
      <c r="G1173" s="386">
        <v>6.93</v>
      </c>
      <c r="H1173" s="386"/>
      <c r="I1173" s="386">
        <v>2.6</v>
      </c>
      <c r="J1173" s="386">
        <f t="shared" si="93"/>
        <v>36.04</v>
      </c>
      <c r="K1173" s="277"/>
      <c r="L1173" s="277"/>
      <c r="M1173" s="277"/>
      <c r="N1173" s="277"/>
      <c r="O1173" s="277"/>
      <c r="P1173" s="277"/>
      <c r="Q1173" s="277"/>
    </row>
    <row r="1174" spans="1:17" s="275" customFormat="1" x14ac:dyDescent="0.2">
      <c r="A1174" s="282"/>
      <c r="B1174" s="282"/>
      <c r="C1174" s="282"/>
      <c r="D1174" s="279" t="s">
        <v>566</v>
      </c>
      <c r="E1174" s="276"/>
      <c r="F1174" s="386">
        <v>2</v>
      </c>
      <c r="G1174" s="386">
        <v>4</v>
      </c>
      <c r="H1174" s="386"/>
      <c r="I1174" s="386">
        <v>2.6</v>
      </c>
      <c r="J1174" s="386">
        <f t="shared" si="93"/>
        <v>20.8</v>
      </c>
      <c r="K1174" s="277"/>
      <c r="L1174" s="277"/>
      <c r="M1174" s="277"/>
      <c r="N1174" s="277"/>
      <c r="O1174" s="277"/>
      <c r="P1174" s="277"/>
      <c r="Q1174" s="277"/>
    </row>
    <row r="1175" spans="1:17" s="275" customFormat="1" ht="10.15" x14ac:dyDescent="0.2">
      <c r="A1175" s="282"/>
      <c r="B1175" s="282"/>
      <c r="C1175" s="282"/>
      <c r="D1175" s="279" t="s">
        <v>484</v>
      </c>
      <c r="E1175" s="276"/>
      <c r="F1175" s="386">
        <v>2</v>
      </c>
      <c r="G1175" s="386">
        <v>4</v>
      </c>
      <c r="H1175" s="386"/>
      <c r="I1175" s="386">
        <v>2.6</v>
      </c>
      <c r="J1175" s="386">
        <f t="shared" si="93"/>
        <v>20.8</v>
      </c>
      <c r="K1175" s="277"/>
      <c r="L1175" s="277"/>
      <c r="M1175" s="277"/>
      <c r="N1175" s="277"/>
      <c r="O1175" s="277"/>
      <c r="P1175" s="277"/>
      <c r="Q1175" s="277"/>
    </row>
    <row r="1176" spans="1:17" s="275" customFormat="1" ht="10.15" x14ac:dyDescent="0.2">
      <c r="A1176" s="282"/>
      <c r="B1176" s="282"/>
      <c r="C1176" s="282"/>
      <c r="D1176" s="279"/>
      <c r="E1176" s="276"/>
      <c r="F1176" s="386">
        <v>2</v>
      </c>
      <c r="G1176" s="386">
        <v>6.93</v>
      </c>
      <c r="H1176" s="386"/>
      <c r="I1176" s="386">
        <v>2.6</v>
      </c>
      <c r="J1176" s="386">
        <f t="shared" si="93"/>
        <v>36.04</v>
      </c>
      <c r="K1176" s="277"/>
      <c r="L1176" s="277"/>
      <c r="M1176" s="277"/>
      <c r="N1176" s="277"/>
      <c r="O1176" s="277"/>
      <c r="P1176" s="277"/>
      <c r="Q1176" s="277"/>
    </row>
    <row r="1177" spans="1:17" s="275" customFormat="1" x14ac:dyDescent="0.2">
      <c r="A1177" s="282"/>
      <c r="B1177" s="282"/>
      <c r="C1177" s="282"/>
      <c r="D1177" s="279" t="s">
        <v>566</v>
      </c>
      <c r="E1177" s="276"/>
      <c r="F1177" s="386">
        <v>2</v>
      </c>
      <c r="G1177" s="386">
        <v>4</v>
      </c>
      <c r="H1177" s="386"/>
      <c r="I1177" s="386">
        <v>2.6</v>
      </c>
      <c r="J1177" s="386">
        <f t="shared" si="93"/>
        <v>20.8</v>
      </c>
      <c r="K1177" s="277"/>
      <c r="L1177" s="277"/>
      <c r="M1177" s="277"/>
      <c r="N1177" s="277"/>
      <c r="O1177" s="277"/>
      <c r="P1177" s="277"/>
      <c r="Q1177" s="277"/>
    </row>
    <row r="1178" spans="1:17" s="275" customFormat="1" ht="10.15" x14ac:dyDescent="0.2">
      <c r="A1178" s="282"/>
      <c r="B1178" s="282"/>
      <c r="C1178" s="282"/>
      <c r="D1178" s="279" t="s">
        <v>485</v>
      </c>
      <c r="E1178" s="276"/>
      <c r="F1178" s="386">
        <v>2</v>
      </c>
      <c r="G1178" s="386">
        <v>4</v>
      </c>
      <c r="H1178" s="386"/>
      <c r="I1178" s="386">
        <v>2.6</v>
      </c>
      <c r="J1178" s="386">
        <f t="shared" si="93"/>
        <v>20.8</v>
      </c>
      <c r="K1178" s="277"/>
      <c r="L1178" s="277"/>
      <c r="M1178" s="277"/>
      <c r="N1178" s="277"/>
      <c r="O1178" s="277"/>
      <c r="P1178" s="277"/>
      <c r="Q1178" s="277"/>
    </row>
    <row r="1179" spans="1:17" s="275" customFormat="1" ht="10.15" x14ac:dyDescent="0.2">
      <c r="A1179" s="282"/>
      <c r="B1179" s="282"/>
      <c r="C1179" s="282"/>
      <c r="D1179" s="279"/>
      <c r="E1179" s="276"/>
      <c r="F1179" s="386">
        <v>2</v>
      </c>
      <c r="G1179" s="386">
        <v>7.03</v>
      </c>
      <c r="H1179" s="386"/>
      <c r="I1179" s="386">
        <v>2.6</v>
      </c>
      <c r="J1179" s="386">
        <f t="shared" si="93"/>
        <v>36.56</v>
      </c>
      <c r="K1179" s="277"/>
      <c r="L1179" s="277"/>
      <c r="M1179" s="277"/>
      <c r="N1179" s="277"/>
      <c r="O1179" s="277"/>
      <c r="P1179" s="277"/>
      <c r="Q1179" s="277"/>
    </row>
    <row r="1180" spans="1:17" s="275" customFormat="1" x14ac:dyDescent="0.2">
      <c r="A1180" s="282"/>
      <c r="B1180" s="282"/>
      <c r="C1180" s="282"/>
      <c r="D1180" s="279" t="s">
        <v>566</v>
      </c>
      <c r="E1180" s="276"/>
      <c r="F1180" s="386">
        <v>2</v>
      </c>
      <c r="G1180" s="386">
        <v>4</v>
      </c>
      <c r="H1180" s="386"/>
      <c r="I1180" s="386">
        <v>2.6</v>
      </c>
      <c r="J1180" s="386">
        <f t="shared" si="93"/>
        <v>20.8</v>
      </c>
      <c r="K1180" s="277"/>
      <c r="L1180" s="277"/>
      <c r="M1180" s="277"/>
      <c r="N1180" s="277"/>
      <c r="O1180" s="277"/>
      <c r="P1180" s="277"/>
      <c r="Q1180" s="277"/>
    </row>
    <row r="1181" spans="1:17" s="275" customFormat="1" ht="10.15" x14ac:dyDescent="0.2">
      <c r="A1181" s="282"/>
      <c r="B1181" s="282"/>
      <c r="C1181" s="282"/>
      <c r="D1181" s="279" t="s">
        <v>486</v>
      </c>
      <c r="E1181" s="276"/>
      <c r="F1181" s="386">
        <v>2</v>
      </c>
      <c r="G1181" s="386">
        <v>7.05</v>
      </c>
      <c r="H1181" s="386"/>
      <c r="I1181" s="386">
        <v>2.6</v>
      </c>
      <c r="J1181" s="386">
        <f t="shared" si="93"/>
        <v>36.659999999999997</v>
      </c>
      <c r="K1181" s="277"/>
      <c r="L1181" s="277"/>
      <c r="M1181" s="277"/>
      <c r="N1181" s="277"/>
      <c r="O1181" s="277"/>
      <c r="P1181" s="277"/>
      <c r="Q1181" s="277"/>
    </row>
    <row r="1182" spans="1:17" s="275" customFormat="1" ht="10.15" x14ac:dyDescent="0.2">
      <c r="A1182" s="282"/>
      <c r="B1182" s="282"/>
      <c r="C1182" s="282"/>
      <c r="D1182" s="279"/>
      <c r="E1182" s="276"/>
      <c r="F1182" s="386">
        <v>2</v>
      </c>
      <c r="G1182" s="386">
        <v>3.72</v>
      </c>
      <c r="H1182" s="386"/>
      <c r="I1182" s="386">
        <v>2.6</v>
      </c>
      <c r="J1182" s="386">
        <f t="shared" si="93"/>
        <v>19.34</v>
      </c>
      <c r="K1182" s="277"/>
      <c r="L1182" s="277"/>
      <c r="M1182" s="277"/>
      <c r="N1182" s="277"/>
      <c r="O1182" s="277"/>
      <c r="P1182" s="277"/>
      <c r="Q1182" s="277"/>
    </row>
    <row r="1183" spans="1:17" s="275" customFormat="1" x14ac:dyDescent="0.2">
      <c r="A1183" s="282"/>
      <c r="B1183" s="282"/>
      <c r="C1183" s="282"/>
      <c r="D1183" s="279" t="s">
        <v>566</v>
      </c>
      <c r="E1183" s="276"/>
      <c r="F1183" s="386">
        <v>2</v>
      </c>
      <c r="G1183" s="386">
        <v>4.5</v>
      </c>
      <c r="H1183" s="386"/>
      <c r="I1183" s="386">
        <v>2.6</v>
      </c>
      <c r="J1183" s="386">
        <f t="shared" si="93"/>
        <v>23.4</v>
      </c>
      <c r="K1183" s="277"/>
      <c r="L1183" s="277"/>
      <c r="M1183" s="277"/>
      <c r="N1183" s="277"/>
      <c r="O1183" s="277"/>
      <c r="P1183" s="277"/>
      <c r="Q1183" s="277"/>
    </row>
    <row r="1184" spans="1:17" s="275" customFormat="1" ht="10.15" x14ac:dyDescent="0.2">
      <c r="A1184" s="282"/>
      <c r="B1184" s="282"/>
      <c r="C1184" s="282"/>
      <c r="D1184" s="279" t="s">
        <v>487</v>
      </c>
      <c r="E1184" s="276"/>
      <c r="F1184" s="386">
        <v>2</v>
      </c>
      <c r="G1184" s="386">
        <v>6.93</v>
      </c>
      <c r="H1184" s="386"/>
      <c r="I1184" s="386">
        <v>2.6</v>
      </c>
      <c r="J1184" s="386">
        <f t="shared" si="93"/>
        <v>36.04</v>
      </c>
      <c r="K1184" s="277"/>
      <c r="L1184" s="277"/>
      <c r="M1184" s="277"/>
      <c r="N1184" s="277"/>
      <c r="O1184" s="277"/>
      <c r="P1184" s="277"/>
      <c r="Q1184" s="277"/>
    </row>
    <row r="1185" spans="1:17" s="275" customFormat="1" ht="10.15" x14ac:dyDescent="0.2">
      <c r="A1185" s="282"/>
      <c r="B1185" s="282"/>
      <c r="C1185" s="282"/>
      <c r="D1185" s="279"/>
      <c r="E1185" s="276"/>
      <c r="F1185" s="386">
        <v>2</v>
      </c>
      <c r="G1185" s="386">
        <v>3.72</v>
      </c>
      <c r="H1185" s="386"/>
      <c r="I1185" s="386">
        <v>2.6</v>
      </c>
      <c r="J1185" s="386">
        <f t="shared" si="93"/>
        <v>19.34</v>
      </c>
      <c r="K1185" s="277"/>
      <c r="L1185" s="277"/>
      <c r="M1185" s="277"/>
      <c r="N1185" s="277"/>
      <c r="O1185" s="277"/>
      <c r="P1185" s="277"/>
      <c r="Q1185" s="277"/>
    </row>
    <row r="1186" spans="1:17" s="275" customFormat="1" x14ac:dyDescent="0.2">
      <c r="A1186" s="282"/>
      <c r="B1186" s="282"/>
      <c r="C1186" s="282"/>
      <c r="D1186" s="279" t="s">
        <v>566</v>
      </c>
      <c r="E1186" s="276"/>
      <c r="F1186" s="386">
        <v>2</v>
      </c>
      <c r="G1186" s="386">
        <v>4.5</v>
      </c>
      <c r="H1186" s="386"/>
      <c r="I1186" s="386">
        <v>2.6</v>
      </c>
      <c r="J1186" s="386">
        <f t="shared" si="93"/>
        <v>23.4</v>
      </c>
      <c r="K1186" s="277"/>
      <c r="L1186" s="277"/>
      <c r="M1186" s="277"/>
      <c r="N1186" s="277"/>
      <c r="O1186" s="277"/>
      <c r="P1186" s="277"/>
      <c r="Q1186" s="277"/>
    </row>
    <row r="1187" spans="1:17" s="275" customFormat="1" ht="10.15" x14ac:dyDescent="0.2">
      <c r="A1187" s="282"/>
      <c r="B1187" s="282"/>
      <c r="C1187" s="282"/>
      <c r="D1187" s="279" t="s">
        <v>488</v>
      </c>
      <c r="E1187" s="276"/>
      <c r="F1187" s="386">
        <v>2</v>
      </c>
      <c r="G1187" s="386">
        <v>6.93</v>
      </c>
      <c r="H1187" s="386"/>
      <c r="I1187" s="386">
        <v>2.6</v>
      </c>
      <c r="J1187" s="386">
        <f t="shared" si="93"/>
        <v>36.04</v>
      </c>
      <c r="K1187" s="277"/>
      <c r="L1187" s="277"/>
      <c r="M1187" s="277"/>
      <c r="N1187" s="277"/>
      <c r="O1187" s="277"/>
      <c r="P1187" s="277"/>
      <c r="Q1187" s="277"/>
    </row>
    <row r="1188" spans="1:17" s="275" customFormat="1" ht="10.15" x14ac:dyDescent="0.2">
      <c r="A1188" s="282"/>
      <c r="B1188" s="282"/>
      <c r="C1188" s="282"/>
      <c r="D1188" s="279"/>
      <c r="E1188" s="276"/>
      <c r="F1188" s="386">
        <v>2</v>
      </c>
      <c r="G1188" s="386">
        <v>3.72</v>
      </c>
      <c r="H1188" s="386"/>
      <c r="I1188" s="386">
        <v>2.6</v>
      </c>
      <c r="J1188" s="386">
        <f t="shared" si="93"/>
        <v>19.34</v>
      </c>
      <c r="K1188" s="277"/>
      <c r="L1188" s="277"/>
      <c r="M1188" s="277"/>
      <c r="N1188" s="277"/>
      <c r="O1188" s="277"/>
      <c r="P1188" s="277"/>
      <c r="Q1188" s="277"/>
    </row>
    <row r="1189" spans="1:17" s="275" customFormat="1" x14ac:dyDescent="0.2">
      <c r="A1189" s="282"/>
      <c r="B1189" s="282"/>
      <c r="C1189" s="282"/>
      <c r="D1189" s="279" t="s">
        <v>566</v>
      </c>
      <c r="E1189" s="276"/>
      <c r="F1189" s="386">
        <v>2</v>
      </c>
      <c r="G1189" s="386">
        <v>4.5</v>
      </c>
      <c r="H1189" s="386"/>
      <c r="I1189" s="386">
        <v>2.6</v>
      </c>
      <c r="J1189" s="386">
        <f t="shared" si="93"/>
        <v>23.4</v>
      </c>
      <c r="K1189" s="277"/>
      <c r="L1189" s="277"/>
      <c r="M1189" s="277"/>
      <c r="N1189" s="277"/>
      <c r="O1189" s="277"/>
      <c r="P1189" s="277"/>
      <c r="Q1189" s="277"/>
    </row>
    <row r="1190" spans="1:17" s="275" customFormat="1" ht="10.15" x14ac:dyDescent="0.2">
      <c r="A1190" s="282"/>
      <c r="B1190" s="282"/>
      <c r="C1190" s="282"/>
      <c r="D1190" s="279" t="s">
        <v>489</v>
      </c>
      <c r="E1190" s="276"/>
      <c r="F1190" s="386">
        <v>2</v>
      </c>
      <c r="G1190" s="386">
        <v>6.93</v>
      </c>
      <c r="H1190" s="386"/>
      <c r="I1190" s="386">
        <v>2.6</v>
      </c>
      <c r="J1190" s="386">
        <f t="shared" si="93"/>
        <v>36.04</v>
      </c>
      <c r="K1190" s="277"/>
      <c r="L1190" s="277"/>
      <c r="M1190" s="277"/>
      <c r="N1190" s="277"/>
      <c r="O1190" s="277"/>
      <c r="P1190" s="277"/>
      <c r="Q1190" s="277"/>
    </row>
    <row r="1191" spans="1:17" s="275" customFormat="1" ht="10.15" x14ac:dyDescent="0.2">
      <c r="A1191" s="282"/>
      <c r="B1191" s="282"/>
      <c r="C1191" s="282"/>
      <c r="D1191" s="279"/>
      <c r="E1191" s="276"/>
      <c r="F1191" s="386">
        <v>2</v>
      </c>
      <c r="G1191" s="386">
        <v>3.72</v>
      </c>
      <c r="H1191" s="386"/>
      <c r="I1191" s="386">
        <v>2.6</v>
      </c>
      <c r="J1191" s="386">
        <f t="shared" si="93"/>
        <v>19.34</v>
      </c>
      <c r="K1191" s="277"/>
      <c r="L1191" s="277"/>
      <c r="M1191" s="277"/>
      <c r="N1191" s="277"/>
      <c r="O1191" s="277"/>
      <c r="P1191" s="277"/>
      <c r="Q1191" s="277"/>
    </row>
    <row r="1192" spans="1:17" s="275" customFormat="1" x14ac:dyDescent="0.2">
      <c r="A1192" s="282"/>
      <c r="B1192" s="282"/>
      <c r="C1192" s="282"/>
      <c r="D1192" s="279" t="s">
        <v>566</v>
      </c>
      <c r="E1192" s="276"/>
      <c r="F1192" s="386">
        <v>2</v>
      </c>
      <c r="G1192" s="386">
        <v>4.5</v>
      </c>
      <c r="H1192" s="386"/>
      <c r="I1192" s="386">
        <v>2.6</v>
      </c>
      <c r="J1192" s="386">
        <f t="shared" si="93"/>
        <v>23.4</v>
      </c>
      <c r="K1192" s="277"/>
      <c r="L1192" s="277"/>
      <c r="M1192" s="277"/>
      <c r="N1192" s="277"/>
      <c r="O1192" s="277"/>
      <c r="P1192" s="277"/>
      <c r="Q1192" s="277"/>
    </row>
    <row r="1193" spans="1:17" s="275" customFormat="1" ht="10.15" x14ac:dyDescent="0.2">
      <c r="A1193" s="282"/>
      <c r="B1193" s="282"/>
      <c r="C1193" s="282"/>
      <c r="D1193" s="279" t="s">
        <v>490</v>
      </c>
      <c r="E1193" s="276"/>
      <c r="F1193" s="386">
        <v>2</v>
      </c>
      <c r="G1193" s="386">
        <v>7.03</v>
      </c>
      <c r="H1193" s="386"/>
      <c r="I1193" s="386">
        <v>2.6</v>
      </c>
      <c r="J1193" s="386">
        <f t="shared" si="93"/>
        <v>36.56</v>
      </c>
      <c r="K1193" s="277"/>
      <c r="L1193" s="277"/>
      <c r="M1193" s="277"/>
      <c r="N1193" s="277"/>
      <c r="O1193" s="277"/>
      <c r="P1193" s="277"/>
      <c r="Q1193" s="277"/>
    </row>
    <row r="1194" spans="1:17" s="275" customFormat="1" ht="10.15" x14ac:dyDescent="0.2">
      <c r="A1194" s="282"/>
      <c r="B1194" s="282"/>
      <c r="C1194" s="282"/>
      <c r="D1194" s="279"/>
      <c r="E1194" s="276"/>
      <c r="F1194" s="386">
        <v>2</v>
      </c>
      <c r="G1194" s="386">
        <v>3.72</v>
      </c>
      <c r="H1194" s="386"/>
      <c r="I1194" s="386">
        <v>2.6</v>
      </c>
      <c r="J1194" s="386">
        <f t="shared" si="93"/>
        <v>19.34</v>
      </c>
      <c r="K1194" s="277"/>
      <c r="L1194" s="277"/>
      <c r="M1194" s="277"/>
      <c r="N1194" s="277"/>
      <c r="O1194" s="277"/>
      <c r="P1194" s="277"/>
      <c r="Q1194" s="277"/>
    </row>
    <row r="1195" spans="1:17" s="275" customFormat="1" x14ac:dyDescent="0.2">
      <c r="A1195" s="282"/>
      <c r="B1195" s="282"/>
      <c r="C1195" s="282"/>
      <c r="D1195" s="279" t="s">
        <v>566</v>
      </c>
      <c r="E1195" s="276"/>
      <c r="F1195" s="386">
        <v>2</v>
      </c>
      <c r="G1195" s="386">
        <v>4.5</v>
      </c>
      <c r="H1195" s="386"/>
      <c r="I1195" s="386">
        <v>2.6</v>
      </c>
      <c r="J1195" s="386">
        <f t="shared" si="93"/>
        <v>23.4</v>
      </c>
      <c r="K1195" s="277"/>
      <c r="L1195" s="277"/>
      <c r="M1195" s="277"/>
      <c r="N1195" s="277"/>
      <c r="O1195" s="277"/>
      <c r="P1195" s="277"/>
      <c r="Q1195" s="277"/>
    </row>
    <row r="1196" spans="1:17" s="275" customFormat="1" x14ac:dyDescent="0.2">
      <c r="A1196" s="282"/>
      <c r="B1196" s="282"/>
      <c r="C1196" s="282"/>
      <c r="D1196" s="279" t="s">
        <v>491</v>
      </c>
      <c r="E1196" s="276"/>
      <c r="F1196" s="386">
        <v>2</v>
      </c>
      <c r="G1196" s="386">
        <v>3.22</v>
      </c>
      <c r="H1196" s="386"/>
      <c r="I1196" s="386">
        <v>2.6</v>
      </c>
      <c r="J1196" s="386">
        <f t="shared" si="93"/>
        <v>16.739999999999998</v>
      </c>
      <c r="K1196" s="277"/>
      <c r="L1196" s="277"/>
      <c r="M1196" s="277"/>
      <c r="N1196" s="277"/>
      <c r="O1196" s="277"/>
      <c r="P1196" s="277"/>
      <c r="Q1196" s="277"/>
    </row>
    <row r="1197" spans="1:17" s="275" customFormat="1" ht="10.15" x14ac:dyDescent="0.2">
      <c r="A1197" s="282"/>
      <c r="B1197" s="282"/>
      <c r="C1197" s="282"/>
      <c r="D1197" s="279"/>
      <c r="E1197" s="276"/>
      <c r="F1197" s="386">
        <v>2</v>
      </c>
      <c r="G1197" s="386">
        <v>3.2</v>
      </c>
      <c r="H1197" s="386"/>
      <c r="I1197" s="386">
        <v>2.6</v>
      </c>
      <c r="J1197" s="386">
        <f t="shared" si="93"/>
        <v>16.64</v>
      </c>
      <c r="K1197" s="277"/>
      <c r="L1197" s="277"/>
      <c r="M1197" s="277"/>
      <c r="N1197" s="277"/>
      <c r="O1197" s="277"/>
      <c r="P1197" s="277"/>
      <c r="Q1197" s="277"/>
    </row>
    <row r="1198" spans="1:17" s="275" customFormat="1" x14ac:dyDescent="0.2">
      <c r="A1198" s="282"/>
      <c r="B1198" s="282"/>
      <c r="C1198" s="282"/>
      <c r="D1198" s="279" t="s">
        <v>492</v>
      </c>
      <c r="E1198" s="276"/>
      <c r="F1198" s="386">
        <v>2</v>
      </c>
      <c r="G1198" s="386">
        <v>3.85</v>
      </c>
      <c r="H1198" s="386"/>
      <c r="I1198" s="386">
        <v>2.6</v>
      </c>
      <c r="J1198" s="386">
        <f t="shared" si="93"/>
        <v>20.02</v>
      </c>
      <c r="K1198" s="277"/>
      <c r="L1198" s="277"/>
      <c r="M1198" s="277"/>
      <c r="N1198" s="277"/>
      <c r="O1198" s="277"/>
      <c r="P1198" s="277"/>
      <c r="Q1198" s="277"/>
    </row>
    <row r="1199" spans="1:17" s="275" customFormat="1" ht="10.15" x14ac:dyDescent="0.2">
      <c r="A1199" s="282"/>
      <c r="B1199" s="282"/>
      <c r="C1199" s="282"/>
      <c r="D1199" s="279"/>
      <c r="E1199" s="276"/>
      <c r="F1199" s="386"/>
      <c r="G1199" s="386">
        <v>0.9</v>
      </c>
      <c r="H1199" s="386"/>
      <c r="I1199" s="386">
        <v>2.6</v>
      </c>
      <c r="J1199" s="386">
        <f t="shared" si="93"/>
        <v>2.34</v>
      </c>
      <c r="K1199" s="277"/>
      <c r="L1199" s="277"/>
      <c r="M1199" s="277"/>
      <c r="N1199" s="277"/>
      <c r="O1199" s="277"/>
      <c r="P1199" s="277"/>
      <c r="Q1199" s="277"/>
    </row>
    <row r="1200" spans="1:17" s="275" customFormat="1" ht="10.15" x14ac:dyDescent="0.2">
      <c r="A1200" s="282"/>
      <c r="B1200" s="282"/>
      <c r="C1200" s="282"/>
      <c r="D1200" s="279" t="s">
        <v>493</v>
      </c>
      <c r="E1200" s="276"/>
      <c r="F1200" s="386"/>
      <c r="G1200" s="386">
        <v>4.51</v>
      </c>
      <c r="H1200" s="386"/>
      <c r="I1200" s="386">
        <v>2.6</v>
      </c>
      <c r="J1200" s="386">
        <f t="shared" si="93"/>
        <v>11.73</v>
      </c>
      <c r="K1200" s="277"/>
      <c r="L1200" s="277"/>
      <c r="M1200" s="277"/>
      <c r="N1200" s="277"/>
      <c r="O1200" s="277"/>
      <c r="P1200" s="277"/>
      <c r="Q1200" s="277"/>
    </row>
    <row r="1201" spans="1:17" s="275" customFormat="1" ht="10.15" x14ac:dyDescent="0.2">
      <c r="A1201" s="282"/>
      <c r="B1201" s="282"/>
      <c r="C1201" s="282"/>
      <c r="D1201" s="279"/>
      <c r="E1201" s="276"/>
      <c r="F1201" s="386"/>
      <c r="G1201" s="386">
        <v>2.16</v>
      </c>
      <c r="H1201" s="386"/>
      <c r="I1201" s="386">
        <v>2.6</v>
      </c>
      <c r="J1201" s="386">
        <f t="shared" si="93"/>
        <v>5.62</v>
      </c>
      <c r="K1201" s="277"/>
      <c r="L1201" s="277"/>
      <c r="M1201" s="277"/>
      <c r="N1201" s="277"/>
      <c r="O1201" s="277"/>
      <c r="P1201" s="277"/>
      <c r="Q1201" s="277"/>
    </row>
    <row r="1202" spans="1:17" s="275" customFormat="1" ht="10.15" x14ac:dyDescent="0.2">
      <c r="A1202" s="282"/>
      <c r="B1202" s="282"/>
      <c r="C1202" s="282"/>
      <c r="D1202" s="279" t="s">
        <v>495</v>
      </c>
      <c r="E1202" s="276"/>
      <c r="F1202" s="386">
        <v>2</v>
      </c>
      <c r="G1202" s="386">
        <v>1.5</v>
      </c>
      <c r="H1202" s="386"/>
      <c r="I1202" s="386">
        <v>3.39</v>
      </c>
      <c r="J1202" s="386">
        <f t="shared" si="93"/>
        <v>10.17</v>
      </c>
      <c r="K1202" s="277"/>
      <c r="L1202" s="277"/>
      <c r="M1202" s="277"/>
      <c r="N1202" s="277"/>
      <c r="O1202" s="277"/>
      <c r="P1202" s="277"/>
      <c r="Q1202" s="277"/>
    </row>
    <row r="1203" spans="1:17" s="275" customFormat="1" ht="10.15" x14ac:dyDescent="0.2">
      <c r="A1203" s="282"/>
      <c r="B1203" s="282"/>
      <c r="C1203" s="282"/>
      <c r="D1203" s="279"/>
      <c r="E1203" s="276"/>
      <c r="F1203" s="386">
        <v>2</v>
      </c>
      <c r="G1203" s="386">
        <v>1.9</v>
      </c>
      <c r="H1203" s="386"/>
      <c r="I1203" s="386">
        <v>3.39</v>
      </c>
      <c r="J1203" s="386">
        <f t="shared" si="93"/>
        <v>12.88</v>
      </c>
      <c r="K1203" s="277"/>
      <c r="L1203" s="277"/>
      <c r="M1203" s="277"/>
      <c r="N1203" s="277"/>
      <c r="O1203" s="277"/>
      <c r="P1203" s="277"/>
      <c r="Q1203" s="277"/>
    </row>
    <row r="1204" spans="1:17" s="275" customFormat="1" ht="10.15" x14ac:dyDescent="0.2">
      <c r="A1204" s="282"/>
      <c r="B1204" s="282"/>
      <c r="C1204" s="282"/>
      <c r="D1204" s="279" t="s">
        <v>496</v>
      </c>
      <c r="E1204" s="276"/>
      <c r="F1204" s="386">
        <v>2</v>
      </c>
      <c r="G1204" s="386">
        <v>2.2999999999999998</v>
      </c>
      <c r="H1204" s="386"/>
      <c r="I1204" s="386">
        <v>2.6</v>
      </c>
      <c r="J1204" s="386">
        <f t="shared" si="93"/>
        <v>11.96</v>
      </c>
      <c r="K1204" s="277"/>
      <c r="L1204" s="277"/>
      <c r="M1204" s="277"/>
      <c r="N1204" s="277"/>
      <c r="O1204" s="277"/>
      <c r="P1204" s="277"/>
      <c r="Q1204" s="277"/>
    </row>
    <row r="1205" spans="1:17" s="275" customFormat="1" ht="10.15" x14ac:dyDescent="0.2">
      <c r="A1205" s="282"/>
      <c r="B1205" s="282"/>
      <c r="C1205" s="282"/>
      <c r="D1205" s="279"/>
      <c r="E1205" s="276"/>
      <c r="F1205" s="386">
        <v>2</v>
      </c>
      <c r="G1205" s="386">
        <v>3.25</v>
      </c>
      <c r="H1205" s="386"/>
      <c r="I1205" s="386">
        <v>2.6</v>
      </c>
      <c r="J1205" s="386">
        <f t="shared" si="93"/>
        <v>16.899999999999999</v>
      </c>
      <c r="K1205" s="277"/>
      <c r="L1205" s="277"/>
      <c r="M1205" s="277"/>
      <c r="N1205" s="277"/>
      <c r="O1205" s="277"/>
      <c r="P1205" s="277"/>
      <c r="Q1205" s="277"/>
    </row>
    <row r="1206" spans="1:17" s="275" customFormat="1" ht="10.15" x14ac:dyDescent="0.2">
      <c r="A1206" s="282"/>
      <c r="B1206" s="282"/>
      <c r="C1206" s="282"/>
      <c r="D1206" s="279" t="s">
        <v>1419</v>
      </c>
      <c r="E1206" s="276"/>
      <c r="F1206" s="386">
        <v>2</v>
      </c>
      <c r="G1206" s="386">
        <f>48.65+74.2+75</f>
        <v>197.85</v>
      </c>
      <c r="H1206" s="386"/>
      <c r="I1206" s="386">
        <v>2.5</v>
      </c>
      <c r="J1206" s="386">
        <f t="shared" si="93"/>
        <v>989.25</v>
      </c>
      <c r="K1206" s="277"/>
      <c r="L1206" s="277"/>
      <c r="M1206" s="277"/>
      <c r="N1206" s="277"/>
      <c r="O1206" s="277"/>
      <c r="P1206" s="277"/>
      <c r="Q1206" s="277"/>
    </row>
    <row r="1207" spans="1:17" s="275" customFormat="1" x14ac:dyDescent="0.2">
      <c r="A1207" s="282"/>
      <c r="B1207" s="282"/>
      <c r="C1207" s="282"/>
      <c r="D1207" s="284" t="s">
        <v>499</v>
      </c>
      <c r="E1207" s="276"/>
      <c r="F1207" s="386"/>
      <c r="G1207" s="386"/>
      <c r="H1207" s="386"/>
      <c r="I1207" s="386"/>
      <c r="J1207" s="386"/>
      <c r="K1207" s="277"/>
      <c r="L1207" s="277"/>
      <c r="M1207" s="277"/>
      <c r="N1207" s="277"/>
      <c r="O1207" s="277"/>
      <c r="P1207" s="277"/>
      <c r="Q1207" s="277"/>
    </row>
    <row r="1208" spans="1:17" s="275" customFormat="1" x14ac:dyDescent="0.2">
      <c r="A1208" s="282"/>
      <c r="B1208" s="282"/>
      <c r="C1208" s="282"/>
      <c r="D1208" s="279" t="s">
        <v>461</v>
      </c>
      <c r="E1208" s="276"/>
      <c r="F1208" s="386">
        <v>-2</v>
      </c>
      <c r="G1208" s="386">
        <v>2</v>
      </c>
      <c r="H1208" s="386"/>
      <c r="I1208" s="386">
        <v>2.1</v>
      </c>
      <c r="J1208" s="386">
        <f t="shared" ref="J1208:J1247" si="94">ROUND(PRODUCT(F1208:I1208),2)</f>
        <v>-8.4</v>
      </c>
      <c r="K1208" s="277"/>
      <c r="L1208" s="277"/>
      <c r="M1208" s="277"/>
      <c r="N1208" s="277"/>
      <c r="O1208" s="277"/>
      <c r="P1208" s="277"/>
      <c r="Q1208" s="277"/>
    </row>
    <row r="1209" spans="1:17" s="275" customFormat="1" ht="10.15" x14ac:dyDescent="0.2">
      <c r="A1209" s="282"/>
      <c r="B1209" s="282"/>
      <c r="C1209" s="282"/>
      <c r="D1209" s="279" t="s">
        <v>462</v>
      </c>
      <c r="E1209" s="276"/>
      <c r="F1209" s="386">
        <v>-2</v>
      </c>
      <c r="G1209" s="386">
        <v>0.8</v>
      </c>
      <c r="H1209" s="386"/>
      <c r="I1209" s="386">
        <v>2.1</v>
      </c>
      <c r="J1209" s="386">
        <f t="shared" si="94"/>
        <v>-3.36</v>
      </c>
      <c r="K1209" s="277"/>
      <c r="L1209" s="277"/>
      <c r="M1209" s="277"/>
      <c r="N1209" s="277"/>
      <c r="O1209" s="277"/>
      <c r="P1209" s="277"/>
      <c r="Q1209" s="277"/>
    </row>
    <row r="1210" spans="1:17" s="275" customFormat="1" ht="10.15" x14ac:dyDescent="0.2">
      <c r="A1210" s="282"/>
      <c r="B1210" s="282"/>
      <c r="C1210" s="282"/>
      <c r="D1210" s="279"/>
      <c r="E1210" s="276"/>
      <c r="F1210" s="386">
        <v>-2</v>
      </c>
      <c r="G1210" s="386">
        <v>1.2</v>
      </c>
      <c r="H1210" s="386"/>
      <c r="I1210" s="386">
        <v>1</v>
      </c>
      <c r="J1210" s="386">
        <f t="shared" si="94"/>
        <v>-2.4</v>
      </c>
      <c r="K1210" s="277"/>
      <c r="L1210" s="277"/>
      <c r="M1210" s="277"/>
      <c r="N1210" s="277"/>
      <c r="O1210" s="277"/>
      <c r="P1210" s="277"/>
      <c r="Q1210" s="277"/>
    </row>
    <row r="1211" spans="1:17" s="275" customFormat="1" ht="10.15" x14ac:dyDescent="0.2">
      <c r="A1211" s="282"/>
      <c r="B1211" s="282"/>
      <c r="C1211" s="282"/>
      <c r="D1211" s="279" t="s">
        <v>463</v>
      </c>
      <c r="E1211" s="276"/>
      <c r="F1211" s="386">
        <v>-2</v>
      </c>
      <c r="G1211" s="386">
        <v>0.8</v>
      </c>
      <c r="H1211" s="386"/>
      <c r="I1211" s="386">
        <v>2.1</v>
      </c>
      <c r="J1211" s="386">
        <f t="shared" si="94"/>
        <v>-3.36</v>
      </c>
      <c r="K1211" s="277"/>
      <c r="L1211" s="277"/>
      <c r="M1211" s="277"/>
      <c r="N1211" s="277"/>
      <c r="O1211" s="277"/>
      <c r="P1211" s="277"/>
      <c r="Q1211" s="277"/>
    </row>
    <row r="1212" spans="1:17" s="275" customFormat="1" ht="10.15" x14ac:dyDescent="0.2">
      <c r="A1212" s="282"/>
      <c r="B1212" s="282"/>
      <c r="C1212" s="282"/>
      <c r="D1212" s="279"/>
      <c r="E1212" s="276"/>
      <c r="F1212" s="386">
        <v>-1</v>
      </c>
      <c r="G1212" s="386">
        <v>1.2</v>
      </c>
      <c r="H1212" s="386"/>
      <c r="I1212" s="386">
        <v>1</v>
      </c>
      <c r="J1212" s="386">
        <f t="shared" si="94"/>
        <v>-1.2</v>
      </c>
      <c r="K1212" s="277"/>
      <c r="L1212" s="277"/>
      <c r="M1212" s="277"/>
      <c r="N1212" s="277"/>
      <c r="O1212" s="277"/>
      <c r="P1212" s="277"/>
      <c r="Q1212" s="277"/>
    </row>
    <row r="1213" spans="1:17" s="275" customFormat="1" ht="10.15" x14ac:dyDescent="0.2">
      <c r="A1213" s="282"/>
      <c r="B1213" s="282"/>
      <c r="C1213" s="282"/>
      <c r="D1213" s="279" t="s">
        <v>464</v>
      </c>
      <c r="E1213" s="276"/>
      <c r="F1213" s="386">
        <v>-2</v>
      </c>
      <c r="G1213" s="386">
        <v>0.8</v>
      </c>
      <c r="H1213" s="386"/>
      <c r="I1213" s="386">
        <v>2.1</v>
      </c>
      <c r="J1213" s="386">
        <f t="shared" si="94"/>
        <v>-3.36</v>
      </c>
      <c r="K1213" s="277"/>
      <c r="L1213" s="277"/>
      <c r="M1213" s="277"/>
      <c r="N1213" s="277"/>
      <c r="O1213" s="277"/>
      <c r="P1213" s="277"/>
      <c r="Q1213" s="277"/>
    </row>
    <row r="1214" spans="1:17" s="275" customFormat="1" ht="10.15" x14ac:dyDescent="0.2">
      <c r="A1214" s="282"/>
      <c r="B1214" s="282"/>
      <c r="C1214" s="282"/>
      <c r="D1214" s="279"/>
      <c r="E1214" s="276"/>
      <c r="F1214" s="386">
        <v>-1</v>
      </c>
      <c r="G1214" s="386">
        <v>1.2</v>
      </c>
      <c r="H1214" s="386"/>
      <c r="I1214" s="386">
        <v>1</v>
      </c>
      <c r="J1214" s="386">
        <f t="shared" si="94"/>
        <v>-1.2</v>
      </c>
      <c r="K1214" s="277"/>
      <c r="L1214" s="277"/>
      <c r="M1214" s="277"/>
      <c r="N1214" s="277"/>
      <c r="O1214" s="277"/>
      <c r="P1214" s="277"/>
      <c r="Q1214" s="277"/>
    </row>
    <row r="1215" spans="1:17" s="275" customFormat="1" ht="10.15" x14ac:dyDescent="0.2">
      <c r="A1215" s="282"/>
      <c r="B1215" s="282"/>
      <c r="C1215" s="282"/>
      <c r="D1215" s="279" t="s">
        <v>465</v>
      </c>
      <c r="E1215" s="276"/>
      <c r="F1215" s="386">
        <v>-1</v>
      </c>
      <c r="G1215" s="386">
        <v>0.9</v>
      </c>
      <c r="H1215" s="386"/>
      <c r="I1215" s="386">
        <v>2.1</v>
      </c>
      <c r="J1215" s="386">
        <f t="shared" si="94"/>
        <v>-1.89</v>
      </c>
      <c r="K1215" s="277"/>
      <c r="L1215" s="277"/>
      <c r="M1215" s="277"/>
      <c r="N1215" s="277"/>
      <c r="O1215" s="277"/>
      <c r="P1215" s="277"/>
      <c r="Q1215" s="277"/>
    </row>
    <row r="1216" spans="1:17" s="275" customFormat="1" ht="10.15" x14ac:dyDescent="0.2">
      <c r="A1216" s="282"/>
      <c r="B1216" s="282"/>
      <c r="C1216" s="282"/>
      <c r="D1216" s="279" t="s">
        <v>466</v>
      </c>
      <c r="E1216" s="276"/>
      <c r="F1216" s="386">
        <v>-1</v>
      </c>
      <c r="G1216" s="386">
        <v>0.9</v>
      </c>
      <c r="H1216" s="386"/>
      <c r="I1216" s="386">
        <v>2.1</v>
      </c>
      <c r="J1216" s="386">
        <f t="shared" si="94"/>
        <v>-1.89</v>
      </c>
      <c r="K1216" s="277"/>
      <c r="L1216" s="277"/>
      <c r="M1216" s="277"/>
      <c r="N1216" s="277"/>
      <c r="O1216" s="277"/>
      <c r="P1216" s="277"/>
      <c r="Q1216" s="277"/>
    </row>
    <row r="1217" spans="1:17" s="275" customFormat="1" ht="10.15" x14ac:dyDescent="0.2">
      <c r="A1217" s="282"/>
      <c r="B1217" s="282"/>
      <c r="C1217" s="282"/>
      <c r="D1217" s="279"/>
      <c r="E1217" s="276"/>
      <c r="F1217" s="386">
        <v>-1</v>
      </c>
      <c r="G1217" s="386">
        <v>0.4</v>
      </c>
      <c r="H1217" s="386"/>
      <c r="I1217" s="386">
        <v>1</v>
      </c>
      <c r="J1217" s="386">
        <f t="shared" si="94"/>
        <v>-0.4</v>
      </c>
      <c r="K1217" s="277"/>
      <c r="L1217" s="277"/>
      <c r="M1217" s="277"/>
      <c r="N1217" s="277"/>
      <c r="O1217" s="277"/>
      <c r="P1217" s="277"/>
      <c r="Q1217" s="277"/>
    </row>
    <row r="1218" spans="1:17" s="275" customFormat="1" ht="10.15" x14ac:dyDescent="0.2">
      <c r="A1218" s="282"/>
      <c r="B1218" s="282"/>
      <c r="C1218" s="282"/>
      <c r="D1218" s="279" t="s">
        <v>467</v>
      </c>
      <c r="E1218" s="276"/>
      <c r="F1218" s="386">
        <v>-2</v>
      </c>
      <c r="G1218" s="386">
        <v>1.4</v>
      </c>
      <c r="H1218" s="386"/>
      <c r="I1218" s="386">
        <v>1.3</v>
      </c>
      <c r="J1218" s="386">
        <f t="shared" si="94"/>
        <v>-3.64</v>
      </c>
      <c r="K1218" s="277"/>
      <c r="L1218" s="277"/>
      <c r="M1218" s="277"/>
      <c r="N1218" s="277"/>
      <c r="O1218" s="277"/>
      <c r="P1218" s="277"/>
      <c r="Q1218" s="277"/>
    </row>
    <row r="1219" spans="1:17" s="275" customFormat="1" ht="10.15" x14ac:dyDescent="0.2">
      <c r="A1219" s="282"/>
      <c r="B1219" s="282"/>
      <c r="C1219" s="282"/>
      <c r="D1219" s="279" t="s">
        <v>468</v>
      </c>
      <c r="E1219" s="276"/>
      <c r="F1219" s="386">
        <v>-1</v>
      </c>
      <c r="G1219" s="386">
        <v>2.2999999999999998</v>
      </c>
      <c r="H1219" s="386"/>
      <c r="I1219" s="386">
        <v>1.2</v>
      </c>
      <c r="J1219" s="386">
        <f t="shared" si="94"/>
        <v>-2.76</v>
      </c>
      <c r="K1219" s="277"/>
      <c r="L1219" s="277"/>
      <c r="M1219" s="277"/>
      <c r="N1219" s="277"/>
      <c r="O1219" s="277"/>
      <c r="P1219" s="277"/>
      <c r="Q1219" s="277"/>
    </row>
    <row r="1220" spans="1:17" s="275" customFormat="1" ht="10.15" x14ac:dyDescent="0.2">
      <c r="A1220" s="282"/>
      <c r="B1220" s="282"/>
      <c r="C1220" s="282"/>
      <c r="D1220" s="279" t="s">
        <v>471</v>
      </c>
      <c r="E1220" s="276"/>
      <c r="F1220" s="386">
        <v>-4</v>
      </c>
      <c r="G1220" s="386">
        <v>0.8</v>
      </c>
      <c r="H1220" s="386"/>
      <c r="I1220" s="386">
        <v>2.1</v>
      </c>
      <c r="J1220" s="386">
        <f t="shared" si="94"/>
        <v>-6.72</v>
      </c>
      <c r="K1220" s="277"/>
      <c r="L1220" s="277"/>
      <c r="M1220" s="277"/>
      <c r="N1220" s="277"/>
      <c r="O1220" s="277"/>
      <c r="P1220" s="277"/>
      <c r="Q1220" s="277"/>
    </row>
    <row r="1221" spans="1:17" s="275" customFormat="1" ht="10.15" x14ac:dyDescent="0.2">
      <c r="A1221" s="282"/>
      <c r="B1221" s="282"/>
      <c r="C1221" s="282"/>
      <c r="D1221" s="279"/>
      <c r="E1221" s="276"/>
      <c r="F1221" s="386">
        <v>-2</v>
      </c>
      <c r="G1221" s="386">
        <v>1.2</v>
      </c>
      <c r="H1221" s="386"/>
      <c r="I1221" s="386">
        <v>1</v>
      </c>
      <c r="J1221" s="386">
        <f t="shared" si="94"/>
        <v>-2.4</v>
      </c>
      <c r="K1221" s="277"/>
      <c r="L1221" s="277"/>
      <c r="M1221" s="277"/>
      <c r="N1221" s="277"/>
      <c r="O1221" s="277"/>
      <c r="P1221" s="277"/>
      <c r="Q1221" s="277"/>
    </row>
    <row r="1222" spans="1:17" s="275" customFormat="1" ht="10.15" x14ac:dyDescent="0.2">
      <c r="A1222" s="282"/>
      <c r="B1222" s="282"/>
      <c r="C1222" s="282"/>
      <c r="D1222" s="279" t="s">
        <v>472</v>
      </c>
      <c r="E1222" s="276"/>
      <c r="F1222" s="386">
        <v>-1</v>
      </c>
      <c r="G1222" s="386">
        <v>0.9</v>
      </c>
      <c r="H1222" s="386"/>
      <c r="I1222" s="386">
        <v>0.5</v>
      </c>
      <c r="J1222" s="386">
        <f t="shared" si="94"/>
        <v>-0.45</v>
      </c>
      <c r="K1222" s="277"/>
      <c r="L1222" s="277"/>
      <c r="M1222" s="277"/>
      <c r="N1222" s="277"/>
      <c r="O1222" s="277"/>
      <c r="P1222" s="277"/>
      <c r="Q1222" s="277"/>
    </row>
    <row r="1223" spans="1:17" s="275" customFormat="1" ht="10.15" x14ac:dyDescent="0.2">
      <c r="A1223" s="282"/>
      <c r="B1223" s="282"/>
      <c r="C1223" s="282"/>
      <c r="D1223" s="279" t="s">
        <v>500</v>
      </c>
      <c r="E1223" s="276"/>
      <c r="F1223" s="386">
        <v>-1</v>
      </c>
      <c r="G1223" s="386">
        <v>0.9</v>
      </c>
      <c r="H1223" s="386"/>
      <c r="I1223" s="386">
        <v>0.5</v>
      </c>
      <c r="J1223" s="386">
        <f t="shared" si="94"/>
        <v>-0.45</v>
      </c>
      <c r="K1223" s="277"/>
      <c r="L1223" s="277"/>
      <c r="M1223" s="277"/>
      <c r="N1223" s="277"/>
      <c r="O1223" s="277"/>
      <c r="P1223" s="277"/>
      <c r="Q1223" s="277"/>
    </row>
    <row r="1224" spans="1:17" s="275" customFormat="1" ht="10.15" x14ac:dyDescent="0.2">
      <c r="A1224" s="282"/>
      <c r="B1224" s="282"/>
      <c r="C1224" s="282"/>
      <c r="D1224" s="279" t="s">
        <v>481</v>
      </c>
      <c r="E1224" s="276"/>
      <c r="F1224" s="386">
        <v>-4</v>
      </c>
      <c r="G1224" s="386">
        <v>0.8</v>
      </c>
      <c r="H1224" s="386"/>
      <c r="I1224" s="386">
        <v>2.1</v>
      </c>
      <c r="J1224" s="386">
        <f t="shared" si="94"/>
        <v>-6.72</v>
      </c>
      <c r="K1224" s="277"/>
      <c r="L1224" s="277"/>
      <c r="M1224" s="277"/>
      <c r="N1224" s="277"/>
      <c r="O1224" s="277"/>
      <c r="P1224" s="277"/>
      <c r="Q1224" s="277"/>
    </row>
    <row r="1225" spans="1:17" s="275" customFormat="1" ht="10.15" x14ac:dyDescent="0.2">
      <c r="A1225" s="282"/>
      <c r="B1225" s="282"/>
      <c r="C1225" s="282"/>
      <c r="D1225" s="279"/>
      <c r="E1225" s="276"/>
      <c r="F1225" s="386">
        <v>-2</v>
      </c>
      <c r="G1225" s="386">
        <v>1.2</v>
      </c>
      <c r="H1225" s="386"/>
      <c r="I1225" s="386">
        <v>1</v>
      </c>
      <c r="J1225" s="386">
        <f t="shared" si="94"/>
        <v>-2.4</v>
      </c>
      <c r="K1225" s="277"/>
      <c r="L1225" s="277"/>
      <c r="M1225" s="277"/>
      <c r="N1225" s="277"/>
      <c r="O1225" s="277"/>
      <c r="P1225" s="277"/>
      <c r="Q1225" s="277"/>
    </row>
    <row r="1226" spans="1:17" s="275" customFormat="1" ht="10.15" x14ac:dyDescent="0.2">
      <c r="A1226" s="282"/>
      <c r="B1226" s="282"/>
      <c r="C1226" s="282"/>
      <c r="D1226" s="279" t="s">
        <v>482</v>
      </c>
      <c r="E1226" s="276"/>
      <c r="F1226" s="386">
        <v>-4</v>
      </c>
      <c r="G1226" s="386">
        <v>0.8</v>
      </c>
      <c r="H1226" s="386"/>
      <c r="I1226" s="386">
        <v>2.1</v>
      </c>
      <c r="J1226" s="386">
        <f t="shared" si="94"/>
        <v>-6.72</v>
      </c>
      <c r="K1226" s="277"/>
      <c r="L1226" s="277"/>
      <c r="M1226" s="277"/>
      <c r="N1226" s="277"/>
      <c r="O1226" s="277"/>
      <c r="P1226" s="277"/>
      <c r="Q1226" s="277"/>
    </row>
    <row r="1227" spans="1:17" s="275" customFormat="1" ht="10.15" x14ac:dyDescent="0.2">
      <c r="A1227" s="282"/>
      <c r="B1227" s="282"/>
      <c r="C1227" s="282"/>
      <c r="D1227" s="279"/>
      <c r="E1227" s="276"/>
      <c r="F1227" s="386">
        <v>-2</v>
      </c>
      <c r="G1227" s="386">
        <v>1.2</v>
      </c>
      <c r="H1227" s="386"/>
      <c r="I1227" s="386">
        <v>1</v>
      </c>
      <c r="J1227" s="386">
        <f t="shared" si="94"/>
        <v>-2.4</v>
      </c>
      <c r="K1227" s="277"/>
      <c r="L1227" s="277"/>
      <c r="M1227" s="277"/>
      <c r="N1227" s="277"/>
      <c r="O1227" s="277"/>
      <c r="P1227" s="277"/>
      <c r="Q1227" s="277"/>
    </row>
    <row r="1228" spans="1:17" s="275" customFormat="1" ht="10.15" x14ac:dyDescent="0.2">
      <c r="A1228" s="282"/>
      <c r="B1228" s="282"/>
      <c r="C1228" s="282"/>
      <c r="D1228" s="279" t="s">
        <v>483</v>
      </c>
      <c r="E1228" s="276"/>
      <c r="F1228" s="386">
        <v>-4</v>
      </c>
      <c r="G1228" s="386">
        <v>0.8</v>
      </c>
      <c r="H1228" s="386"/>
      <c r="I1228" s="386">
        <v>2.1</v>
      </c>
      <c r="J1228" s="386">
        <f t="shared" si="94"/>
        <v>-6.72</v>
      </c>
      <c r="K1228" s="277"/>
      <c r="L1228" s="277"/>
      <c r="M1228" s="277"/>
      <c r="N1228" s="277"/>
      <c r="O1228" s="277"/>
      <c r="P1228" s="277"/>
      <c r="Q1228" s="277"/>
    </row>
    <row r="1229" spans="1:17" s="275" customFormat="1" ht="10.15" x14ac:dyDescent="0.2">
      <c r="A1229" s="282"/>
      <c r="B1229" s="282"/>
      <c r="C1229" s="282"/>
      <c r="D1229" s="279"/>
      <c r="E1229" s="276"/>
      <c r="F1229" s="386">
        <v>-2</v>
      </c>
      <c r="G1229" s="386">
        <v>1.2</v>
      </c>
      <c r="H1229" s="386"/>
      <c r="I1229" s="386">
        <v>1</v>
      </c>
      <c r="J1229" s="386">
        <f t="shared" si="94"/>
        <v>-2.4</v>
      </c>
      <c r="K1229" s="277"/>
      <c r="L1229" s="277"/>
      <c r="M1229" s="277"/>
      <c r="N1229" s="277"/>
      <c r="O1229" s="277"/>
      <c r="P1229" s="277"/>
      <c r="Q1229" s="277"/>
    </row>
    <row r="1230" spans="1:17" s="275" customFormat="1" ht="10.15" x14ac:dyDescent="0.2">
      <c r="A1230" s="282"/>
      <c r="B1230" s="282"/>
      <c r="C1230" s="282"/>
      <c r="D1230" s="279" t="s">
        <v>484</v>
      </c>
      <c r="E1230" s="276"/>
      <c r="F1230" s="386">
        <v>-4</v>
      </c>
      <c r="G1230" s="386">
        <v>0.8</v>
      </c>
      <c r="H1230" s="386"/>
      <c r="I1230" s="386">
        <v>2.1</v>
      </c>
      <c r="J1230" s="386">
        <f t="shared" si="94"/>
        <v>-6.72</v>
      </c>
      <c r="K1230" s="277"/>
      <c r="L1230" s="277"/>
      <c r="M1230" s="277"/>
      <c r="N1230" s="277"/>
      <c r="O1230" s="277"/>
      <c r="P1230" s="277"/>
      <c r="Q1230" s="277"/>
    </row>
    <row r="1231" spans="1:17" s="275" customFormat="1" ht="10.15" x14ac:dyDescent="0.2">
      <c r="A1231" s="282"/>
      <c r="B1231" s="282"/>
      <c r="C1231" s="282"/>
      <c r="D1231" s="279"/>
      <c r="E1231" s="276"/>
      <c r="F1231" s="386">
        <v>-2</v>
      </c>
      <c r="G1231" s="386">
        <v>1.2</v>
      </c>
      <c r="H1231" s="386"/>
      <c r="I1231" s="386">
        <v>1</v>
      </c>
      <c r="J1231" s="386">
        <f t="shared" si="94"/>
        <v>-2.4</v>
      </c>
      <c r="K1231" s="277"/>
      <c r="L1231" s="277"/>
      <c r="M1231" s="277"/>
      <c r="N1231" s="277"/>
      <c r="O1231" s="277"/>
      <c r="P1231" s="277"/>
      <c r="Q1231" s="277"/>
    </row>
    <row r="1232" spans="1:17" s="275" customFormat="1" ht="10.15" x14ac:dyDescent="0.2">
      <c r="A1232" s="282"/>
      <c r="B1232" s="282"/>
      <c r="C1232" s="282"/>
      <c r="D1232" s="279" t="s">
        <v>485</v>
      </c>
      <c r="E1232" s="276"/>
      <c r="F1232" s="386">
        <v>-4</v>
      </c>
      <c r="G1232" s="386">
        <v>0.8</v>
      </c>
      <c r="H1232" s="386"/>
      <c r="I1232" s="386">
        <v>2.1</v>
      </c>
      <c r="J1232" s="386">
        <f t="shared" si="94"/>
        <v>-6.72</v>
      </c>
      <c r="K1232" s="277"/>
      <c r="L1232" s="277"/>
      <c r="M1232" s="277"/>
      <c r="N1232" s="277"/>
      <c r="O1232" s="277"/>
      <c r="P1232" s="277"/>
      <c r="Q1232" s="277"/>
    </row>
    <row r="1233" spans="1:17" s="275" customFormat="1" ht="10.15" x14ac:dyDescent="0.2">
      <c r="A1233" s="282"/>
      <c r="B1233" s="282"/>
      <c r="C1233" s="282"/>
      <c r="D1233" s="279"/>
      <c r="E1233" s="276"/>
      <c r="F1233" s="386">
        <v>-2</v>
      </c>
      <c r="G1233" s="386">
        <v>1.2</v>
      </c>
      <c r="H1233" s="386"/>
      <c r="I1233" s="386">
        <v>1</v>
      </c>
      <c r="J1233" s="386">
        <f t="shared" si="94"/>
        <v>-2.4</v>
      </c>
      <c r="K1233" s="277"/>
      <c r="L1233" s="277"/>
      <c r="M1233" s="277"/>
      <c r="N1233" s="277"/>
      <c r="O1233" s="277"/>
      <c r="P1233" s="277"/>
      <c r="Q1233" s="277"/>
    </row>
    <row r="1234" spans="1:17" s="275" customFormat="1" ht="10.15" x14ac:dyDescent="0.2">
      <c r="A1234" s="282"/>
      <c r="B1234" s="282"/>
      <c r="C1234" s="282"/>
      <c r="D1234" s="279" t="s">
        <v>486</v>
      </c>
      <c r="E1234" s="276"/>
      <c r="F1234" s="386">
        <v>-4</v>
      </c>
      <c r="G1234" s="386">
        <v>0.8</v>
      </c>
      <c r="H1234" s="386"/>
      <c r="I1234" s="386">
        <v>2.1</v>
      </c>
      <c r="J1234" s="386">
        <f t="shared" si="94"/>
        <v>-6.72</v>
      </c>
      <c r="K1234" s="277"/>
      <c r="L1234" s="277"/>
      <c r="M1234" s="277"/>
      <c r="N1234" s="277"/>
      <c r="O1234" s="277"/>
      <c r="P1234" s="277"/>
      <c r="Q1234" s="277"/>
    </row>
    <row r="1235" spans="1:17" s="275" customFormat="1" ht="10.15" x14ac:dyDescent="0.2">
      <c r="A1235" s="282"/>
      <c r="B1235" s="282"/>
      <c r="C1235" s="282"/>
      <c r="D1235" s="279" t="s">
        <v>487</v>
      </c>
      <c r="E1235" s="276"/>
      <c r="F1235" s="386">
        <v>-4</v>
      </c>
      <c r="G1235" s="386">
        <v>0.8</v>
      </c>
      <c r="H1235" s="386"/>
      <c r="I1235" s="386">
        <v>2.1</v>
      </c>
      <c r="J1235" s="386">
        <f t="shared" si="94"/>
        <v>-6.72</v>
      </c>
      <c r="K1235" s="277"/>
      <c r="L1235" s="277"/>
      <c r="M1235" s="277"/>
      <c r="N1235" s="277"/>
      <c r="O1235" s="277"/>
      <c r="P1235" s="277"/>
      <c r="Q1235" s="277"/>
    </row>
    <row r="1236" spans="1:17" s="275" customFormat="1" ht="10.15" x14ac:dyDescent="0.2">
      <c r="A1236" s="282"/>
      <c r="B1236" s="282"/>
      <c r="C1236" s="282"/>
      <c r="D1236" s="279" t="s">
        <v>488</v>
      </c>
      <c r="E1236" s="276"/>
      <c r="F1236" s="386">
        <v>-4</v>
      </c>
      <c r="G1236" s="386">
        <v>0.8</v>
      </c>
      <c r="H1236" s="386"/>
      <c r="I1236" s="386">
        <v>2.1</v>
      </c>
      <c r="J1236" s="386">
        <f t="shared" si="94"/>
        <v>-6.72</v>
      </c>
      <c r="K1236" s="277"/>
      <c r="L1236" s="277"/>
      <c r="M1236" s="277"/>
      <c r="N1236" s="277"/>
      <c r="O1236" s="277"/>
      <c r="P1236" s="277"/>
      <c r="Q1236" s="277"/>
    </row>
    <row r="1237" spans="1:17" s="275" customFormat="1" ht="10.15" x14ac:dyDescent="0.2">
      <c r="A1237" s="282"/>
      <c r="B1237" s="282"/>
      <c r="C1237" s="282"/>
      <c r="D1237" s="279" t="s">
        <v>489</v>
      </c>
      <c r="E1237" s="276"/>
      <c r="F1237" s="386">
        <v>-4</v>
      </c>
      <c r="G1237" s="386">
        <v>0.8</v>
      </c>
      <c r="H1237" s="386"/>
      <c r="I1237" s="386">
        <v>2.1</v>
      </c>
      <c r="J1237" s="386">
        <f t="shared" si="94"/>
        <v>-6.72</v>
      </c>
      <c r="K1237" s="277"/>
      <c r="L1237" s="277"/>
      <c r="M1237" s="277"/>
      <c r="N1237" s="277"/>
      <c r="O1237" s="277"/>
      <c r="P1237" s="277"/>
      <c r="Q1237" s="277"/>
    </row>
    <row r="1238" spans="1:17" s="275" customFormat="1" ht="10.15" x14ac:dyDescent="0.2">
      <c r="A1238" s="282"/>
      <c r="B1238" s="282"/>
      <c r="C1238" s="282"/>
      <c r="D1238" s="279" t="s">
        <v>490</v>
      </c>
      <c r="E1238" s="276"/>
      <c r="F1238" s="386">
        <v>-4</v>
      </c>
      <c r="G1238" s="386">
        <v>0.8</v>
      </c>
      <c r="H1238" s="386"/>
      <c r="I1238" s="386">
        <v>2.1</v>
      </c>
      <c r="J1238" s="386">
        <f t="shared" si="94"/>
        <v>-6.72</v>
      </c>
      <c r="K1238" s="277"/>
      <c r="L1238" s="277"/>
      <c r="M1238" s="277"/>
      <c r="N1238" s="277"/>
      <c r="O1238" s="277"/>
      <c r="P1238" s="277"/>
      <c r="Q1238" s="277"/>
    </row>
    <row r="1239" spans="1:17" s="275" customFormat="1" x14ac:dyDescent="0.2">
      <c r="A1239" s="282"/>
      <c r="B1239" s="282"/>
      <c r="C1239" s="282"/>
      <c r="D1239" s="279" t="s">
        <v>491</v>
      </c>
      <c r="E1239" s="276"/>
      <c r="F1239" s="386">
        <v>-4</v>
      </c>
      <c r="G1239" s="386">
        <v>0.8</v>
      </c>
      <c r="H1239" s="386"/>
      <c r="I1239" s="386">
        <v>2.1</v>
      </c>
      <c r="J1239" s="386">
        <f t="shared" si="94"/>
        <v>-6.72</v>
      </c>
      <c r="K1239" s="277"/>
      <c r="L1239" s="277"/>
      <c r="M1239" s="277"/>
      <c r="N1239" s="277"/>
      <c r="O1239" s="277"/>
      <c r="P1239" s="277"/>
      <c r="Q1239" s="277"/>
    </row>
    <row r="1240" spans="1:17" s="275" customFormat="1" x14ac:dyDescent="0.2">
      <c r="A1240" s="282"/>
      <c r="B1240" s="282"/>
      <c r="C1240" s="282"/>
      <c r="D1240" s="279" t="s">
        <v>492</v>
      </c>
      <c r="E1240" s="276"/>
      <c r="F1240" s="386">
        <v>-2</v>
      </c>
      <c r="G1240" s="386">
        <v>0.9</v>
      </c>
      <c r="H1240" s="386"/>
      <c r="I1240" s="386">
        <v>2.1</v>
      </c>
      <c r="J1240" s="386">
        <f t="shared" si="94"/>
        <v>-3.78</v>
      </c>
      <c r="K1240" s="277"/>
      <c r="L1240" s="277"/>
      <c r="M1240" s="277"/>
      <c r="N1240" s="277"/>
      <c r="O1240" s="277"/>
      <c r="P1240" s="277"/>
      <c r="Q1240" s="277"/>
    </row>
    <row r="1241" spans="1:17" s="275" customFormat="1" ht="10.15" x14ac:dyDescent="0.2">
      <c r="A1241" s="282"/>
      <c r="B1241" s="282"/>
      <c r="C1241" s="282"/>
      <c r="D1241" s="279"/>
      <c r="E1241" s="276"/>
      <c r="F1241" s="386">
        <v>-1</v>
      </c>
      <c r="G1241" s="386">
        <v>0.7</v>
      </c>
      <c r="H1241" s="386"/>
      <c r="I1241" s="386">
        <v>2.1</v>
      </c>
      <c r="J1241" s="386">
        <f t="shared" si="94"/>
        <v>-1.47</v>
      </c>
      <c r="K1241" s="277"/>
      <c r="L1241" s="277"/>
      <c r="M1241" s="277"/>
      <c r="N1241" s="277"/>
      <c r="O1241" s="277"/>
      <c r="P1241" s="277"/>
      <c r="Q1241" s="277"/>
    </row>
    <row r="1242" spans="1:17" s="275" customFormat="1" ht="10.15" x14ac:dyDescent="0.2">
      <c r="A1242" s="282"/>
      <c r="B1242" s="282"/>
      <c r="C1242" s="282"/>
      <c r="D1242" s="279" t="s">
        <v>493</v>
      </c>
      <c r="E1242" s="276"/>
      <c r="F1242" s="386">
        <v>-2</v>
      </c>
      <c r="G1242" s="386">
        <v>2</v>
      </c>
      <c r="H1242" s="386"/>
      <c r="I1242" s="386">
        <v>2.1</v>
      </c>
      <c r="J1242" s="386">
        <f t="shared" si="94"/>
        <v>-8.4</v>
      </c>
      <c r="K1242" s="277"/>
      <c r="L1242" s="277"/>
      <c r="M1242" s="277"/>
      <c r="N1242" s="277"/>
      <c r="O1242" s="277"/>
      <c r="P1242" s="277"/>
      <c r="Q1242" s="277"/>
    </row>
    <row r="1243" spans="1:17" s="275" customFormat="1" ht="10.15" x14ac:dyDescent="0.2">
      <c r="A1243" s="282"/>
      <c r="B1243" s="282"/>
      <c r="C1243" s="282"/>
      <c r="D1243" s="279" t="s">
        <v>495</v>
      </c>
      <c r="E1243" s="276"/>
      <c r="F1243" s="386">
        <v>-1</v>
      </c>
      <c r="G1243" s="386">
        <v>1.2</v>
      </c>
      <c r="H1243" s="386"/>
      <c r="I1243" s="386">
        <v>1.3</v>
      </c>
      <c r="J1243" s="386">
        <f t="shared" si="94"/>
        <v>-1.56</v>
      </c>
      <c r="K1243" s="277"/>
      <c r="L1243" s="277"/>
      <c r="M1243" s="277"/>
      <c r="N1243" s="277"/>
      <c r="O1243" s="277"/>
      <c r="P1243" s="277"/>
      <c r="Q1243" s="277"/>
    </row>
    <row r="1244" spans="1:17" s="275" customFormat="1" ht="10.15" x14ac:dyDescent="0.2">
      <c r="A1244" s="282"/>
      <c r="B1244" s="282"/>
      <c r="C1244" s="282"/>
      <c r="D1244" s="279"/>
      <c r="E1244" s="276"/>
      <c r="F1244" s="386">
        <v>-1</v>
      </c>
      <c r="G1244" s="386">
        <v>1.1499999999999999</v>
      </c>
      <c r="H1244" s="386"/>
      <c r="I1244" s="386">
        <v>1.3</v>
      </c>
      <c r="J1244" s="386">
        <f t="shared" si="94"/>
        <v>-1.5</v>
      </c>
      <c r="K1244" s="277"/>
      <c r="L1244" s="277"/>
      <c r="M1244" s="277"/>
      <c r="N1244" s="277"/>
      <c r="O1244" s="277"/>
      <c r="P1244" s="277"/>
      <c r="Q1244" s="277"/>
    </row>
    <row r="1245" spans="1:17" s="275" customFormat="1" ht="10.15" x14ac:dyDescent="0.2">
      <c r="A1245" s="282"/>
      <c r="B1245" s="282"/>
      <c r="C1245" s="282"/>
      <c r="D1245" s="279" t="s">
        <v>496</v>
      </c>
      <c r="E1245" s="276"/>
      <c r="F1245" s="386">
        <v>-2</v>
      </c>
      <c r="G1245" s="386">
        <v>2.4</v>
      </c>
      <c r="H1245" s="386"/>
      <c r="I1245" s="386">
        <v>1.1000000000000001</v>
      </c>
      <c r="J1245" s="386">
        <f t="shared" si="94"/>
        <v>-5.28</v>
      </c>
      <c r="K1245" s="277"/>
      <c r="L1245" s="277"/>
      <c r="M1245" s="277"/>
      <c r="N1245" s="277"/>
      <c r="O1245" s="277"/>
      <c r="P1245" s="277"/>
      <c r="Q1245" s="277"/>
    </row>
    <row r="1246" spans="1:17" s="275" customFormat="1" ht="10.15" x14ac:dyDescent="0.2">
      <c r="A1246" s="282"/>
      <c r="B1246" s="282"/>
      <c r="C1246" s="282"/>
      <c r="D1246" s="279"/>
      <c r="E1246" s="276"/>
      <c r="F1246" s="386">
        <v>-2</v>
      </c>
      <c r="G1246" s="386">
        <v>0.7</v>
      </c>
      <c r="H1246" s="386"/>
      <c r="I1246" s="386">
        <v>2.1</v>
      </c>
      <c r="J1246" s="386">
        <f t="shared" si="94"/>
        <v>-2.94</v>
      </c>
      <c r="K1246" s="277"/>
      <c r="L1246" s="277"/>
      <c r="M1246" s="277"/>
      <c r="N1246" s="277"/>
      <c r="O1246" s="277"/>
      <c r="P1246" s="277"/>
      <c r="Q1246" s="277"/>
    </row>
    <row r="1247" spans="1:17" s="275" customFormat="1" ht="10.15" x14ac:dyDescent="0.2">
      <c r="A1247" s="282"/>
      <c r="B1247" s="282"/>
      <c r="C1247" s="282"/>
      <c r="D1247" s="279"/>
      <c r="E1247" s="276"/>
      <c r="F1247" s="386">
        <v>-1</v>
      </c>
      <c r="G1247" s="386">
        <v>0.74</v>
      </c>
      <c r="H1247" s="386"/>
      <c r="I1247" s="386">
        <v>0.5</v>
      </c>
      <c r="J1247" s="386">
        <f t="shared" si="94"/>
        <v>-0.37</v>
      </c>
      <c r="K1247" s="277"/>
      <c r="L1247" s="277"/>
      <c r="M1247" s="277"/>
      <c r="N1247" s="277"/>
      <c r="O1247" s="277"/>
      <c r="P1247" s="277"/>
      <c r="Q1247" s="277"/>
    </row>
    <row r="1248" spans="1:17" s="275" customFormat="1" x14ac:dyDescent="0.2">
      <c r="A1248" s="282"/>
      <c r="B1248" s="282"/>
      <c r="C1248" s="282"/>
      <c r="D1248" s="284" t="s">
        <v>568</v>
      </c>
      <c r="E1248" s="276"/>
      <c r="F1248" s="386"/>
      <c r="G1248" s="386"/>
      <c r="H1248" s="386"/>
      <c r="I1248" s="386"/>
      <c r="J1248" s="386"/>
      <c r="K1248" s="277"/>
      <c r="L1248" s="277"/>
      <c r="M1248" s="277"/>
      <c r="N1248" s="277"/>
      <c r="O1248" s="277"/>
      <c r="P1248" s="277"/>
      <c r="Q1248" s="277"/>
    </row>
    <row r="1249" spans="1:17" s="275" customFormat="1" x14ac:dyDescent="0.2">
      <c r="A1249" s="282"/>
      <c r="B1249" s="282"/>
      <c r="C1249" s="282"/>
      <c r="D1249" s="279" t="s">
        <v>548</v>
      </c>
      <c r="E1249" s="276"/>
      <c r="F1249" s="386">
        <v>2</v>
      </c>
      <c r="G1249" s="386">
        <v>10.45</v>
      </c>
      <c r="H1249" s="386"/>
      <c r="I1249" s="386">
        <v>2.75</v>
      </c>
      <c r="J1249" s="386">
        <f t="shared" ref="J1249:J1288" si="95">ROUND(PRODUCT(F1249:I1249),2)</f>
        <v>57.48</v>
      </c>
      <c r="K1249" s="277"/>
      <c r="L1249" s="277"/>
      <c r="M1249" s="277"/>
      <c r="N1249" s="277"/>
      <c r="O1249" s="277"/>
      <c r="P1249" s="277"/>
      <c r="Q1249" s="277"/>
    </row>
    <row r="1250" spans="1:17" s="275" customFormat="1" ht="10.15" x14ac:dyDescent="0.2">
      <c r="A1250" s="282"/>
      <c r="B1250" s="282"/>
      <c r="C1250" s="282"/>
      <c r="D1250" s="279"/>
      <c r="E1250" s="276"/>
      <c r="F1250" s="386"/>
      <c r="G1250" s="386">
        <v>4.5</v>
      </c>
      <c r="H1250" s="386"/>
      <c r="I1250" s="386">
        <v>2.75</v>
      </c>
      <c r="J1250" s="386">
        <f t="shared" si="95"/>
        <v>12.38</v>
      </c>
      <c r="K1250" s="277"/>
      <c r="L1250" s="277"/>
      <c r="M1250" s="277"/>
      <c r="N1250" s="277"/>
      <c r="O1250" s="277"/>
      <c r="P1250" s="277"/>
      <c r="Q1250" s="277"/>
    </row>
    <row r="1251" spans="1:17" s="275" customFormat="1" ht="10.15" x14ac:dyDescent="0.2">
      <c r="A1251" s="282"/>
      <c r="B1251" s="282"/>
      <c r="C1251" s="282"/>
      <c r="D1251" s="279" t="s">
        <v>569</v>
      </c>
      <c r="E1251" s="276"/>
      <c r="F1251" s="386"/>
      <c r="G1251" s="386">
        <v>1.6</v>
      </c>
      <c r="H1251" s="386"/>
      <c r="I1251" s="386">
        <v>2.75</v>
      </c>
      <c r="J1251" s="386">
        <f t="shared" si="95"/>
        <v>4.4000000000000004</v>
      </c>
      <c r="K1251" s="277"/>
      <c r="L1251" s="277"/>
      <c r="M1251" s="277"/>
      <c r="N1251" s="277"/>
      <c r="O1251" s="277"/>
      <c r="P1251" s="277"/>
      <c r="Q1251" s="277"/>
    </row>
    <row r="1252" spans="1:17" s="275" customFormat="1" ht="10.15" x14ac:dyDescent="0.2">
      <c r="A1252" s="282"/>
      <c r="B1252" s="282"/>
      <c r="C1252" s="282"/>
      <c r="D1252" s="279"/>
      <c r="E1252" s="276"/>
      <c r="F1252" s="386">
        <v>4</v>
      </c>
      <c r="G1252" s="386">
        <v>1.2</v>
      </c>
      <c r="H1252" s="386"/>
      <c r="I1252" s="386">
        <v>2.75</v>
      </c>
      <c r="J1252" s="386">
        <f t="shared" si="95"/>
        <v>13.2</v>
      </c>
      <c r="K1252" s="277"/>
      <c r="L1252" s="277"/>
      <c r="M1252" s="277"/>
      <c r="N1252" s="277"/>
      <c r="O1252" s="277"/>
      <c r="P1252" s="277"/>
      <c r="Q1252" s="277"/>
    </row>
    <row r="1253" spans="1:17" s="275" customFormat="1" ht="10.15" x14ac:dyDescent="0.2">
      <c r="A1253" s="282"/>
      <c r="B1253" s="282"/>
      <c r="C1253" s="282"/>
      <c r="D1253" s="279"/>
      <c r="E1253" s="276"/>
      <c r="F1253" s="386">
        <v>2</v>
      </c>
      <c r="G1253" s="386">
        <v>1</v>
      </c>
      <c r="H1253" s="386"/>
      <c r="I1253" s="386">
        <v>2.75</v>
      </c>
      <c r="J1253" s="386">
        <f t="shared" si="95"/>
        <v>5.5</v>
      </c>
      <c r="K1253" s="277"/>
      <c r="L1253" s="277"/>
      <c r="M1253" s="277"/>
      <c r="N1253" s="277"/>
      <c r="O1253" s="277"/>
      <c r="P1253" s="277"/>
      <c r="Q1253" s="277"/>
    </row>
    <row r="1254" spans="1:17" s="275" customFormat="1" ht="10.15" x14ac:dyDescent="0.2">
      <c r="A1254" s="282"/>
      <c r="B1254" s="282"/>
      <c r="C1254" s="282"/>
      <c r="D1254" s="279"/>
      <c r="E1254" s="276"/>
      <c r="F1254" s="386"/>
      <c r="G1254" s="386">
        <v>0.28999999999999998</v>
      </c>
      <c r="H1254" s="386"/>
      <c r="I1254" s="386">
        <v>2.75</v>
      </c>
      <c r="J1254" s="386">
        <f t="shared" si="95"/>
        <v>0.8</v>
      </c>
      <c r="K1254" s="277"/>
      <c r="L1254" s="277"/>
      <c r="M1254" s="277"/>
      <c r="N1254" s="277"/>
      <c r="O1254" s="277"/>
      <c r="P1254" s="277"/>
      <c r="Q1254" s="277"/>
    </row>
    <row r="1255" spans="1:17" s="275" customFormat="1" ht="10.15" x14ac:dyDescent="0.2">
      <c r="A1255" s="282"/>
      <c r="B1255" s="282"/>
      <c r="C1255" s="282"/>
      <c r="D1255" s="279" t="s">
        <v>513</v>
      </c>
      <c r="E1255" s="276"/>
      <c r="F1255" s="386"/>
      <c r="G1255" s="386">
        <v>3.7</v>
      </c>
      <c r="H1255" s="386"/>
      <c r="I1255" s="386">
        <v>2.75</v>
      </c>
      <c r="J1255" s="386">
        <f t="shared" si="95"/>
        <v>10.18</v>
      </c>
      <c r="K1255" s="277"/>
      <c r="L1255" s="277"/>
      <c r="M1255" s="277"/>
      <c r="N1255" s="277"/>
      <c r="O1255" s="277"/>
      <c r="P1255" s="277"/>
      <c r="Q1255" s="277"/>
    </row>
    <row r="1256" spans="1:17" s="275" customFormat="1" ht="10.15" x14ac:dyDescent="0.2">
      <c r="A1256" s="282"/>
      <c r="B1256" s="282"/>
      <c r="C1256" s="282"/>
      <c r="D1256" s="279" t="s">
        <v>570</v>
      </c>
      <c r="E1256" s="276"/>
      <c r="F1256" s="386">
        <v>2</v>
      </c>
      <c r="G1256" s="386">
        <v>3.55</v>
      </c>
      <c r="H1256" s="386"/>
      <c r="I1256" s="386">
        <v>2.75</v>
      </c>
      <c r="J1256" s="386">
        <f t="shared" si="95"/>
        <v>19.53</v>
      </c>
      <c r="K1256" s="277"/>
      <c r="L1256" s="277"/>
      <c r="M1256" s="277"/>
      <c r="N1256" s="277"/>
      <c r="O1256" s="277"/>
      <c r="P1256" s="277"/>
      <c r="Q1256" s="277"/>
    </row>
    <row r="1257" spans="1:17" s="275" customFormat="1" ht="10.15" x14ac:dyDescent="0.2">
      <c r="A1257" s="282"/>
      <c r="B1257" s="282"/>
      <c r="C1257" s="282"/>
      <c r="D1257" s="279"/>
      <c r="E1257" s="276"/>
      <c r="F1257" s="386">
        <v>2</v>
      </c>
      <c r="G1257" s="386">
        <v>7.11</v>
      </c>
      <c r="H1257" s="386"/>
      <c r="I1257" s="386">
        <v>2.75</v>
      </c>
      <c r="J1257" s="386">
        <f t="shared" si="95"/>
        <v>39.11</v>
      </c>
      <c r="K1257" s="277"/>
      <c r="L1257" s="277"/>
      <c r="M1257" s="277"/>
      <c r="N1257" s="277"/>
      <c r="O1257" s="277"/>
      <c r="P1257" s="277"/>
      <c r="Q1257" s="277"/>
    </row>
    <row r="1258" spans="1:17" s="275" customFormat="1" ht="10.15" x14ac:dyDescent="0.2">
      <c r="A1258" s="282"/>
      <c r="B1258" s="282"/>
      <c r="C1258" s="282"/>
      <c r="D1258" s="279" t="s">
        <v>571</v>
      </c>
      <c r="E1258" s="276"/>
      <c r="F1258" s="386"/>
      <c r="G1258" s="386">
        <v>6.11</v>
      </c>
      <c r="H1258" s="386"/>
      <c r="I1258" s="386">
        <v>2.75</v>
      </c>
      <c r="J1258" s="386">
        <f t="shared" si="95"/>
        <v>16.8</v>
      </c>
      <c r="K1258" s="277"/>
      <c r="L1258" s="277"/>
      <c r="M1258" s="277"/>
      <c r="N1258" s="277"/>
      <c r="O1258" s="277"/>
      <c r="P1258" s="277"/>
      <c r="Q1258" s="277"/>
    </row>
    <row r="1259" spans="1:17" s="275" customFormat="1" ht="10.15" x14ac:dyDescent="0.2">
      <c r="A1259" s="282"/>
      <c r="B1259" s="282"/>
      <c r="C1259" s="282"/>
      <c r="D1259" s="279"/>
      <c r="E1259" s="276"/>
      <c r="F1259" s="386"/>
      <c r="G1259" s="386">
        <v>2.95</v>
      </c>
      <c r="H1259" s="386"/>
      <c r="I1259" s="386">
        <v>2.75</v>
      </c>
      <c r="J1259" s="386">
        <f t="shared" si="95"/>
        <v>8.11</v>
      </c>
      <c r="K1259" s="277"/>
      <c r="L1259" s="277"/>
      <c r="M1259" s="277"/>
      <c r="N1259" s="277"/>
      <c r="O1259" s="277"/>
      <c r="P1259" s="277"/>
      <c r="Q1259" s="277"/>
    </row>
    <row r="1260" spans="1:17" s="275" customFormat="1" ht="10.15" x14ac:dyDescent="0.2">
      <c r="A1260" s="282"/>
      <c r="B1260" s="282"/>
      <c r="C1260" s="282"/>
      <c r="D1260" s="279"/>
      <c r="E1260" s="276"/>
      <c r="F1260" s="386"/>
      <c r="G1260" s="386">
        <v>1.66</v>
      </c>
      <c r="H1260" s="386"/>
      <c r="I1260" s="386">
        <v>2.75</v>
      </c>
      <c r="J1260" s="386">
        <f t="shared" si="95"/>
        <v>4.57</v>
      </c>
      <c r="K1260" s="277"/>
      <c r="L1260" s="277"/>
      <c r="M1260" s="277"/>
      <c r="N1260" s="277"/>
      <c r="O1260" s="277"/>
      <c r="P1260" s="277"/>
      <c r="Q1260" s="277"/>
    </row>
    <row r="1261" spans="1:17" s="275" customFormat="1" ht="10.15" x14ac:dyDescent="0.2">
      <c r="A1261" s="282"/>
      <c r="B1261" s="282"/>
      <c r="C1261" s="282"/>
      <c r="D1261" s="279"/>
      <c r="E1261" s="276"/>
      <c r="F1261" s="386">
        <v>2</v>
      </c>
      <c r="G1261" s="386">
        <v>0.6</v>
      </c>
      <c r="H1261" s="386"/>
      <c r="I1261" s="386">
        <v>2.75</v>
      </c>
      <c r="J1261" s="386">
        <f t="shared" si="95"/>
        <v>3.3</v>
      </c>
      <c r="K1261" s="277"/>
      <c r="L1261" s="277"/>
      <c r="M1261" s="277"/>
      <c r="N1261" s="277"/>
      <c r="O1261" s="277"/>
      <c r="P1261" s="277"/>
      <c r="Q1261" s="277"/>
    </row>
    <row r="1262" spans="1:17" s="275" customFormat="1" ht="10.15" x14ac:dyDescent="0.2">
      <c r="A1262" s="282"/>
      <c r="B1262" s="282"/>
      <c r="C1262" s="282"/>
      <c r="D1262" s="279"/>
      <c r="E1262" s="276"/>
      <c r="F1262" s="386"/>
      <c r="G1262" s="386">
        <v>2.1800000000000002</v>
      </c>
      <c r="H1262" s="386"/>
      <c r="I1262" s="386">
        <v>2.75</v>
      </c>
      <c r="J1262" s="386">
        <f t="shared" si="95"/>
        <v>6</v>
      </c>
      <c r="K1262" s="277"/>
      <c r="L1262" s="277"/>
      <c r="M1262" s="277"/>
      <c r="N1262" s="277"/>
      <c r="O1262" s="277"/>
      <c r="P1262" s="277"/>
      <c r="Q1262" s="277"/>
    </row>
    <row r="1263" spans="1:17" s="275" customFormat="1" ht="10.15" x14ac:dyDescent="0.2">
      <c r="A1263" s="282"/>
      <c r="B1263" s="282"/>
      <c r="C1263" s="282"/>
      <c r="D1263" s="279"/>
      <c r="E1263" s="276"/>
      <c r="F1263" s="386"/>
      <c r="G1263" s="386">
        <v>1.65</v>
      </c>
      <c r="H1263" s="386"/>
      <c r="I1263" s="386">
        <v>2.75</v>
      </c>
      <c r="J1263" s="386">
        <f t="shared" si="95"/>
        <v>4.54</v>
      </c>
      <c r="K1263" s="277"/>
      <c r="L1263" s="277"/>
      <c r="M1263" s="277"/>
      <c r="N1263" s="277"/>
      <c r="O1263" s="277"/>
      <c r="P1263" s="277"/>
      <c r="Q1263" s="277"/>
    </row>
    <row r="1264" spans="1:17" s="275" customFormat="1" ht="10.15" x14ac:dyDescent="0.2">
      <c r="A1264" s="282"/>
      <c r="B1264" s="282"/>
      <c r="C1264" s="282"/>
      <c r="D1264" s="279"/>
      <c r="E1264" s="276"/>
      <c r="F1264" s="386"/>
      <c r="G1264" s="386">
        <v>1.9</v>
      </c>
      <c r="H1264" s="386"/>
      <c r="I1264" s="386">
        <v>2.75</v>
      </c>
      <c r="J1264" s="386">
        <f t="shared" si="95"/>
        <v>5.23</v>
      </c>
      <c r="K1264" s="277"/>
      <c r="L1264" s="277"/>
      <c r="M1264" s="277"/>
      <c r="N1264" s="277"/>
      <c r="O1264" s="277"/>
      <c r="P1264" s="277"/>
      <c r="Q1264" s="277"/>
    </row>
    <row r="1265" spans="1:17" s="275" customFormat="1" ht="10.15" x14ac:dyDescent="0.2">
      <c r="A1265" s="282"/>
      <c r="B1265" s="282"/>
      <c r="C1265" s="282"/>
      <c r="D1265" s="279"/>
      <c r="E1265" s="276"/>
      <c r="F1265" s="386"/>
      <c r="G1265" s="386">
        <v>0.62</v>
      </c>
      <c r="H1265" s="386"/>
      <c r="I1265" s="386">
        <v>2.75</v>
      </c>
      <c r="J1265" s="386">
        <f t="shared" si="95"/>
        <v>1.71</v>
      </c>
      <c r="K1265" s="277"/>
      <c r="L1265" s="277"/>
      <c r="M1265" s="277"/>
      <c r="N1265" s="277"/>
      <c r="O1265" s="277"/>
      <c r="P1265" s="277"/>
      <c r="Q1265" s="277"/>
    </row>
    <row r="1266" spans="1:17" s="275" customFormat="1" ht="10.15" x14ac:dyDescent="0.2">
      <c r="A1266" s="282"/>
      <c r="B1266" s="282"/>
      <c r="C1266" s="282"/>
      <c r="D1266" s="279"/>
      <c r="E1266" s="276"/>
      <c r="F1266" s="386"/>
      <c r="G1266" s="386">
        <v>1.05</v>
      </c>
      <c r="H1266" s="386"/>
      <c r="I1266" s="386">
        <v>2.75</v>
      </c>
      <c r="J1266" s="386">
        <f t="shared" si="95"/>
        <v>2.89</v>
      </c>
      <c r="K1266" s="277"/>
      <c r="L1266" s="277"/>
      <c r="M1266" s="277"/>
      <c r="N1266" s="277"/>
      <c r="O1266" s="277"/>
      <c r="P1266" s="277"/>
      <c r="Q1266" s="277"/>
    </row>
    <row r="1267" spans="1:17" s="275" customFormat="1" ht="10.15" x14ac:dyDescent="0.2">
      <c r="A1267" s="282"/>
      <c r="B1267" s="282"/>
      <c r="C1267" s="282"/>
      <c r="D1267" s="279" t="s">
        <v>572</v>
      </c>
      <c r="E1267" s="276"/>
      <c r="F1267" s="386">
        <v>2</v>
      </c>
      <c r="G1267" s="386">
        <v>1.1299999999999999</v>
      </c>
      <c r="H1267" s="386"/>
      <c r="I1267" s="386">
        <v>2.75</v>
      </c>
      <c r="J1267" s="386">
        <f t="shared" si="95"/>
        <v>6.22</v>
      </c>
      <c r="K1267" s="277"/>
      <c r="L1267" s="277"/>
      <c r="M1267" s="277"/>
      <c r="N1267" s="277"/>
      <c r="O1267" s="277"/>
      <c r="P1267" s="277"/>
      <c r="Q1267" s="277"/>
    </row>
    <row r="1268" spans="1:17" s="275" customFormat="1" ht="10.15" x14ac:dyDescent="0.2">
      <c r="A1268" s="282"/>
      <c r="B1268" s="282"/>
      <c r="C1268" s="282"/>
      <c r="D1268" s="279"/>
      <c r="E1268" s="276"/>
      <c r="F1268" s="386"/>
      <c r="G1268" s="386">
        <v>1.93</v>
      </c>
      <c r="H1268" s="386"/>
      <c r="I1268" s="386">
        <v>2.75</v>
      </c>
      <c r="J1268" s="386">
        <f t="shared" si="95"/>
        <v>5.31</v>
      </c>
      <c r="K1268" s="277"/>
      <c r="L1268" s="277"/>
      <c r="M1268" s="277"/>
      <c r="N1268" s="277"/>
      <c r="O1268" s="277"/>
      <c r="P1268" s="277"/>
      <c r="Q1268" s="277"/>
    </row>
    <row r="1269" spans="1:17" s="275" customFormat="1" ht="10.15" x14ac:dyDescent="0.2">
      <c r="A1269" s="282"/>
      <c r="B1269" s="282"/>
      <c r="C1269" s="282"/>
      <c r="D1269" s="279"/>
      <c r="E1269" s="276"/>
      <c r="F1269" s="386">
        <v>2</v>
      </c>
      <c r="G1269" s="386">
        <v>1</v>
      </c>
      <c r="H1269" s="386"/>
      <c r="I1269" s="386">
        <v>2.75</v>
      </c>
      <c r="J1269" s="386">
        <f t="shared" si="95"/>
        <v>5.5</v>
      </c>
      <c r="K1269" s="277"/>
      <c r="L1269" s="277"/>
      <c r="M1269" s="277"/>
      <c r="N1269" s="277"/>
      <c r="O1269" s="277"/>
      <c r="P1269" s="277"/>
      <c r="Q1269" s="277"/>
    </row>
    <row r="1270" spans="1:17" s="275" customFormat="1" ht="10.15" x14ac:dyDescent="0.2">
      <c r="A1270" s="282"/>
      <c r="B1270" s="282"/>
      <c r="C1270" s="282"/>
      <c r="D1270" s="279"/>
      <c r="E1270" s="276"/>
      <c r="F1270" s="386">
        <v>2</v>
      </c>
      <c r="G1270" s="386">
        <v>1.05</v>
      </c>
      <c r="H1270" s="386"/>
      <c r="I1270" s="386">
        <v>2.75</v>
      </c>
      <c r="J1270" s="386">
        <f t="shared" si="95"/>
        <v>5.78</v>
      </c>
      <c r="K1270" s="277"/>
      <c r="L1270" s="277"/>
      <c r="M1270" s="277"/>
      <c r="N1270" s="277"/>
      <c r="O1270" s="277"/>
      <c r="P1270" s="277"/>
      <c r="Q1270" s="277"/>
    </row>
    <row r="1271" spans="1:17" s="275" customFormat="1" ht="10.15" x14ac:dyDescent="0.2">
      <c r="A1271" s="282"/>
      <c r="B1271" s="282"/>
      <c r="C1271" s="282"/>
      <c r="D1271" s="279" t="s">
        <v>573</v>
      </c>
      <c r="E1271" s="276"/>
      <c r="F1271" s="386">
        <v>2</v>
      </c>
      <c r="G1271" s="386">
        <v>2.5</v>
      </c>
      <c r="H1271" s="386"/>
      <c r="I1271" s="386">
        <v>2.75</v>
      </c>
      <c r="J1271" s="386">
        <f t="shared" si="95"/>
        <v>13.75</v>
      </c>
      <c r="K1271" s="277"/>
      <c r="L1271" s="277"/>
      <c r="M1271" s="277"/>
      <c r="N1271" s="277"/>
      <c r="O1271" s="277"/>
      <c r="P1271" s="277"/>
      <c r="Q1271" s="277"/>
    </row>
    <row r="1272" spans="1:17" s="275" customFormat="1" ht="10.15" x14ac:dyDescent="0.2">
      <c r="A1272" s="282"/>
      <c r="B1272" s="282"/>
      <c r="C1272" s="282"/>
      <c r="D1272" s="279"/>
      <c r="E1272" s="276"/>
      <c r="F1272" s="386">
        <v>2</v>
      </c>
      <c r="G1272" s="386">
        <v>1.03</v>
      </c>
      <c r="H1272" s="386"/>
      <c r="I1272" s="386">
        <v>2.75</v>
      </c>
      <c r="J1272" s="386">
        <f t="shared" si="95"/>
        <v>5.67</v>
      </c>
      <c r="K1272" s="277"/>
      <c r="L1272" s="277"/>
      <c r="M1272" s="277"/>
      <c r="N1272" s="277"/>
      <c r="O1272" s="277"/>
      <c r="P1272" s="277"/>
      <c r="Q1272" s="277"/>
    </row>
    <row r="1273" spans="1:17" s="275" customFormat="1" ht="10.15" x14ac:dyDescent="0.2">
      <c r="A1273" s="282"/>
      <c r="B1273" s="282"/>
      <c r="C1273" s="282"/>
      <c r="D1273" s="279" t="s">
        <v>574</v>
      </c>
      <c r="E1273" s="276"/>
      <c r="F1273" s="386">
        <v>2</v>
      </c>
      <c r="G1273" s="386">
        <v>1.53</v>
      </c>
      <c r="H1273" s="386"/>
      <c r="I1273" s="386">
        <v>2.75</v>
      </c>
      <c r="J1273" s="386">
        <f t="shared" si="95"/>
        <v>8.42</v>
      </c>
      <c r="K1273" s="277"/>
      <c r="L1273" s="277"/>
      <c r="M1273" s="277"/>
      <c r="N1273" s="277"/>
      <c r="O1273" s="277"/>
      <c r="P1273" s="277"/>
      <c r="Q1273" s="277"/>
    </row>
    <row r="1274" spans="1:17" s="275" customFormat="1" ht="10.15" x14ac:dyDescent="0.2">
      <c r="A1274" s="282"/>
      <c r="B1274" s="282"/>
      <c r="C1274" s="282"/>
      <c r="D1274" s="279"/>
      <c r="E1274" s="276"/>
      <c r="F1274" s="386">
        <v>2</v>
      </c>
      <c r="G1274" s="386">
        <v>1.75</v>
      </c>
      <c r="H1274" s="386"/>
      <c r="I1274" s="386">
        <v>2.75</v>
      </c>
      <c r="J1274" s="386">
        <f t="shared" si="95"/>
        <v>9.6300000000000008</v>
      </c>
      <c r="K1274" s="277"/>
      <c r="L1274" s="277"/>
      <c r="M1274" s="277"/>
      <c r="N1274" s="277"/>
      <c r="O1274" s="277"/>
      <c r="P1274" s="277"/>
      <c r="Q1274" s="277"/>
    </row>
    <row r="1275" spans="1:17" s="275" customFormat="1" ht="10.15" x14ac:dyDescent="0.2">
      <c r="A1275" s="282"/>
      <c r="B1275" s="282"/>
      <c r="C1275" s="282"/>
      <c r="D1275" s="279" t="s">
        <v>575</v>
      </c>
      <c r="E1275" s="276"/>
      <c r="F1275" s="386"/>
      <c r="G1275" s="386">
        <v>4.58</v>
      </c>
      <c r="H1275" s="386"/>
      <c r="I1275" s="386">
        <v>2.75</v>
      </c>
      <c r="J1275" s="386">
        <f t="shared" si="95"/>
        <v>12.6</v>
      </c>
      <c r="K1275" s="277"/>
      <c r="L1275" s="277"/>
      <c r="M1275" s="277"/>
      <c r="N1275" s="277"/>
      <c r="O1275" s="277"/>
      <c r="P1275" s="277"/>
      <c r="Q1275" s="277"/>
    </row>
    <row r="1276" spans="1:17" s="275" customFormat="1" ht="10.15" x14ac:dyDescent="0.2">
      <c r="A1276" s="282"/>
      <c r="B1276" s="282"/>
      <c r="C1276" s="282"/>
      <c r="D1276" s="279"/>
      <c r="E1276" s="276"/>
      <c r="F1276" s="386"/>
      <c r="G1276" s="386">
        <v>0.79</v>
      </c>
      <c r="H1276" s="386"/>
      <c r="I1276" s="386">
        <v>2.75</v>
      </c>
      <c r="J1276" s="386">
        <f t="shared" si="95"/>
        <v>2.17</v>
      </c>
      <c r="K1276" s="277"/>
      <c r="L1276" s="277"/>
      <c r="M1276" s="277"/>
      <c r="N1276" s="277"/>
      <c r="O1276" s="277"/>
      <c r="P1276" s="277"/>
      <c r="Q1276" s="277"/>
    </row>
    <row r="1277" spans="1:17" s="275" customFormat="1" ht="10.15" x14ac:dyDescent="0.2">
      <c r="A1277" s="282"/>
      <c r="B1277" s="282"/>
      <c r="C1277" s="282"/>
      <c r="D1277" s="279"/>
      <c r="E1277" s="276"/>
      <c r="F1277" s="386"/>
      <c r="G1277" s="386">
        <v>2.14</v>
      </c>
      <c r="H1277" s="386"/>
      <c r="I1277" s="386">
        <v>2.75</v>
      </c>
      <c r="J1277" s="386">
        <f t="shared" si="95"/>
        <v>5.89</v>
      </c>
      <c r="K1277" s="277"/>
      <c r="L1277" s="277"/>
      <c r="M1277" s="277"/>
      <c r="N1277" s="277"/>
      <c r="O1277" s="277"/>
      <c r="P1277" s="277"/>
      <c r="Q1277" s="277"/>
    </row>
    <row r="1278" spans="1:17" s="275" customFormat="1" ht="10.15" x14ac:dyDescent="0.2">
      <c r="A1278" s="282"/>
      <c r="B1278" s="282"/>
      <c r="C1278" s="282"/>
      <c r="D1278" s="279"/>
      <c r="E1278" s="276"/>
      <c r="F1278" s="386"/>
      <c r="G1278" s="386">
        <v>0.85</v>
      </c>
      <c r="H1278" s="386"/>
      <c r="I1278" s="386">
        <v>2.75</v>
      </c>
      <c r="J1278" s="386">
        <f t="shared" si="95"/>
        <v>2.34</v>
      </c>
      <c r="K1278" s="277"/>
      <c r="L1278" s="277"/>
      <c r="M1278" s="277"/>
      <c r="N1278" s="277"/>
      <c r="O1278" s="277"/>
      <c r="P1278" s="277"/>
      <c r="Q1278" s="277"/>
    </row>
    <row r="1279" spans="1:17" s="275" customFormat="1" ht="10.15" x14ac:dyDescent="0.2">
      <c r="A1279" s="282"/>
      <c r="B1279" s="282"/>
      <c r="C1279" s="282"/>
      <c r="D1279" s="279"/>
      <c r="E1279" s="276"/>
      <c r="F1279" s="386"/>
      <c r="G1279" s="386">
        <v>0.25</v>
      </c>
      <c r="H1279" s="386"/>
      <c r="I1279" s="386">
        <v>2.75</v>
      </c>
      <c r="J1279" s="386">
        <f t="shared" si="95"/>
        <v>0.69</v>
      </c>
      <c r="K1279" s="277"/>
      <c r="L1279" s="277"/>
      <c r="M1279" s="277"/>
      <c r="N1279" s="277"/>
      <c r="O1279" s="277"/>
      <c r="P1279" s="277"/>
      <c r="Q1279" s="277"/>
    </row>
    <row r="1280" spans="1:17" s="275" customFormat="1" ht="10.15" x14ac:dyDescent="0.2">
      <c r="A1280" s="282"/>
      <c r="B1280" s="282"/>
      <c r="C1280" s="282"/>
      <c r="D1280" s="279"/>
      <c r="E1280" s="276"/>
      <c r="F1280" s="386"/>
      <c r="G1280" s="386">
        <v>1.42</v>
      </c>
      <c r="H1280" s="386"/>
      <c r="I1280" s="386">
        <v>2.75</v>
      </c>
      <c r="J1280" s="386">
        <f t="shared" si="95"/>
        <v>3.91</v>
      </c>
      <c r="K1280" s="277"/>
      <c r="L1280" s="277"/>
      <c r="M1280" s="277"/>
      <c r="N1280" s="277"/>
      <c r="O1280" s="277"/>
      <c r="P1280" s="277"/>
      <c r="Q1280" s="277"/>
    </row>
    <row r="1281" spans="1:17" s="275" customFormat="1" ht="10.15" x14ac:dyDescent="0.2">
      <c r="A1281" s="282"/>
      <c r="B1281" s="282"/>
      <c r="C1281" s="282"/>
      <c r="D1281" s="279"/>
      <c r="E1281" s="276"/>
      <c r="F1281" s="386"/>
      <c r="G1281" s="386">
        <v>1.06</v>
      </c>
      <c r="H1281" s="386"/>
      <c r="I1281" s="386">
        <v>2.75</v>
      </c>
      <c r="J1281" s="386">
        <f t="shared" si="95"/>
        <v>2.92</v>
      </c>
      <c r="K1281" s="277"/>
      <c r="L1281" s="277"/>
      <c r="M1281" s="277"/>
      <c r="N1281" s="277"/>
      <c r="O1281" s="277"/>
      <c r="P1281" s="277"/>
      <c r="Q1281" s="277"/>
    </row>
    <row r="1282" spans="1:17" s="275" customFormat="1" ht="10.15" x14ac:dyDescent="0.2">
      <c r="A1282" s="282"/>
      <c r="B1282" s="282"/>
      <c r="C1282" s="282"/>
      <c r="D1282" s="279"/>
      <c r="E1282" s="276"/>
      <c r="F1282" s="386"/>
      <c r="G1282" s="386">
        <v>0.19</v>
      </c>
      <c r="H1282" s="386"/>
      <c r="I1282" s="386">
        <v>2.75</v>
      </c>
      <c r="J1282" s="386">
        <f t="shared" si="95"/>
        <v>0.52</v>
      </c>
      <c r="K1282" s="277"/>
      <c r="L1282" s="277"/>
      <c r="M1282" s="277"/>
      <c r="N1282" s="277"/>
      <c r="O1282" s="277"/>
      <c r="P1282" s="277"/>
      <c r="Q1282" s="277"/>
    </row>
    <row r="1283" spans="1:17" s="275" customFormat="1" ht="10.15" x14ac:dyDescent="0.2">
      <c r="A1283" s="282"/>
      <c r="B1283" s="282"/>
      <c r="C1283" s="282"/>
      <c r="D1283" s="279"/>
      <c r="E1283" s="276"/>
      <c r="F1283" s="386"/>
      <c r="G1283" s="386">
        <v>2.48</v>
      </c>
      <c r="H1283" s="386"/>
      <c r="I1283" s="386">
        <v>2.75</v>
      </c>
      <c r="J1283" s="386">
        <f t="shared" si="95"/>
        <v>6.82</v>
      </c>
      <c r="K1283" s="277"/>
      <c r="L1283" s="277"/>
      <c r="M1283" s="277"/>
      <c r="N1283" s="277"/>
      <c r="O1283" s="277"/>
      <c r="P1283" s="277"/>
      <c r="Q1283" s="277"/>
    </row>
    <row r="1284" spans="1:17" s="275" customFormat="1" ht="10.15" x14ac:dyDescent="0.2">
      <c r="A1284" s="282"/>
      <c r="B1284" s="282"/>
      <c r="C1284" s="282"/>
      <c r="D1284" s="279"/>
      <c r="E1284" s="276"/>
      <c r="F1284" s="386">
        <v>2</v>
      </c>
      <c r="G1284" s="386">
        <v>1.61</v>
      </c>
      <c r="H1284" s="386"/>
      <c r="I1284" s="386">
        <v>2.75</v>
      </c>
      <c r="J1284" s="386">
        <f t="shared" si="95"/>
        <v>8.86</v>
      </c>
      <c r="K1284" s="277"/>
      <c r="L1284" s="277"/>
      <c r="M1284" s="277"/>
      <c r="N1284" s="277"/>
      <c r="O1284" s="277"/>
      <c r="P1284" s="277"/>
      <c r="Q1284" s="277"/>
    </row>
    <row r="1285" spans="1:17" s="275" customFormat="1" ht="10.15" x14ac:dyDescent="0.2">
      <c r="A1285" s="282"/>
      <c r="B1285" s="282"/>
      <c r="C1285" s="282"/>
      <c r="D1285" s="279" t="s">
        <v>576</v>
      </c>
      <c r="E1285" s="276"/>
      <c r="F1285" s="386">
        <v>2</v>
      </c>
      <c r="G1285" s="386">
        <v>1.87</v>
      </c>
      <c r="H1285" s="386"/>
      <c r="I1285" s="386">
        <v>2.75</v>
      </c>
      <c r="J1285" s="386">
        <f t="shared" si="95"/>
        <v>10.29</v>
      </c>
      <c r="K1285" s="277"/>
      <c r="L1285" s="277"/>
      <c r="M1285" s="277"/>
      <c r="N1285" s="277"/>
      <c r="O1285" s="277"/>
      <c r="P1285" s="277"/>
      <c r="Q1285" s="277"/>
    </row>
    <row r="1286" spans="1:17" s="275" customFormat="1" ht="10.15" x14ac:dyDescent="0.2">
      <c r="A1286" s="282"/>
      <c r="B1286" s="282"/>
      <c r="C1286" s="282"/>
      <c r="D1286" s="279"/>
      <c r="E1286" s="276"/>
      <c r="F1286" s="386">
        <v>2</v>
      </c>
      <c r="G1286" s="386">
        <v>3.69</v>
      </c>
      <c r="H1286" s="386"/>
      <c r="I1286" s="386">
        <v>2.75</v>
      </c>
      <c r="J1286" s="386">
        <f t="shared" si="95"/>
        <v>20.3</v>
      </c>
      <c r="K1286" s="277"/>
      <c r="L1286" s="277"/>
      <c r="M1286" s="277"/>
      <c r="N1286" s="277"/>
      <c r="O1286" s="277"/>
      <c r="P1286" s="277"/>
      <c r="Q1286" s="277"/>
    </row>
    <row r="1287" spans="1:17" s="275" customFormat="1" x14ac:dyDescent="0.2">
      <c r="A1287" s="282"/>
      <c r="B1287" s="282"/>
      <c r="C1287" s="282"/>
      <c r="D1287" s="279" t="s">
        <v>577</v>
      </c>
      <c r="E1287" s="276"/>
      <c r="F1287" s="386">
        <v>2</v>
      </c>
      <c r="G1287" s="386">
        <v>2.8</v>
      </c>
      <c r="H1287" s="386"/>
      <c r="I1287" s="386">
        <v>2.75</v>
      </c>
      <c r="J1287" s="386">
        <f t="shared" si="95"/>
        <v>15.4</v>
      </c>
      <c r="K1287" s="277"/>
      <c r="L1287" s="277"/>
      <c r="M1287" s="277"/>
      <c r="N1287" s="277"/>
      <c r="O1287" s="277"/>
      <c r="P1287" s="277"/>
      <c r="Q1287" s="277"/>
    </row>
    <row r="1288" spans="1:17" s="275" customFormat="1" ht="10.15" x14ac:dyDescent="0.2">
      <c r="A1288" s="282"/>
      <c r="B1288" s="282"/>
      <c r="C1288" s="282"/>
      <c r="D1288" s="279"/>
      <c r="E1288" s="276"/>
      <c r="F1288" s="386">
        <v>2</v>
      </c>
      <c r="G1288" s="386">
        <v>3.4</v>
      </c>
      <c r="H1288" s="386"/>
      <c r="I1288" s="386">
        <v>2.75</v>
      </c>
      <c r="J1288" s="386">
        <f t="shared" si="95"/>
        <v>18.7</v>
      </c>
      <c r="K1288" s="277"/>
      <c r="L1288" s="277"/>
      <c r="M1288" s="277"/>
      <c r="N1288" s="277"/>
      <c r="O1288" s="277"/>
      <c r="P1288" s="277"/>
      <c r="Q1288" s="277"/>
    </row>
    <row r="1289" spans="1:17" s="275" customFormat="1" x14ac:dyDescent="0.2">
      <c r="A1289" s="282"/>
      <c r="B1289" s="282"/>
      <c r="C1289" s="282"/>
      <c r="D1289" s="279"/>
      <c r="E1289" s="276"/>
      <c r="F1289" s="386"/>
      <c r="G1289" s="386"/>
      <c r="H1289" s="386"/>
      <c r="I1289" s="386" t="s">
        <v>578</v>
      </c>
      <c r="J1289" s="386"/>
      <c r="K1289" s="277"/>
      <c r="L1289" s="277"/>
      <c r="M1289" s="277"/>
      <c r="N1289" s="277"/>
      <c r="O1289" s="277"/>
      <c r="P1289" s="277"/>
      <c r="Q1289" s="277"/>
    </row>
    <row r="1290" spans="1:17" s="275" customFormat="1" x14ac:dyDescent="0.2">
      <c r="A1290" s="282"/>
      <c r="B1290" s="282"/>
      <c r="C1290" s="282"/>
      <c r="D1290" s="279" t="s">
        <v>547</v>
      </c>
      <c r="E1290" s="276"/>
      <c r="F1290" s="386">
        <v>2</v>
      </c>
      <c r="G1290" s="386">
        <v>11.83</v>
      </c>
      <c r="H1290" s="386"/>
      <c r="I1290" s="386">
        <v>4.0999999999999996</v>
      </c>
      <c r="J1290" s="386">
        <f t="shared" ref="J1290:J1336" si="96">ROUND(PRODUCT(F1290:I1290),2)</f>
        <v>97.01</v>
      </c>
      <c r="K1290" s="277"/>
      <c r="L1290" s="277"/>
      <c r="M1290" s="277"/>
      <c r="N1290" s="277"/>
      <c r="O1290" s="277"/>
      <c r="P1290" s="277"/>
      <c r="Q1290" s="277"/>
    </row>
    <row r="1291" spans="1:17" s="275" customFormat="1" ht="10.15" x14ac:dyDescent="0.2">
      <c r="A1291" s="282"/>
      <c r="B1291" s="282"/>
      <c r="C1291" s="282"/>
      <c r="D1291" s="279"/>
      <c r="E1291" s="276"/>
      <c r="F1291" s="386">
        <v>2</v>
      </c>
      <c r="G1291" s="386">
        <v>18.510000000000002</v>
      </c>
      <c r="H1291" s="386"/>
      <c r="I1291" s="386">
        <v>4.0999999999999996</v>
      </c>
      <c r="J1291" s="386">
        <f t="shared" si="96"/>
        <v>151.78</v>
      </c>
      <c r="K1291" s="277"/>
      <c r="L1291" s="277"/>
      <c r="M1291" s="277"/>
      <c r="N1291" s="277"/>
      <c r="O1291" s="277"/>
      <c r="P1291" s="277"/>
      <c r="Q1291" s="277"/>
    </row>
    <row r="1292" spans="1:17" s="275" customFormat="1" ht="10.15" x14ac:dyDescent="0.2">
      <c r="A1292" s="282"/>
      <c r="B1292" s="282"/>
      <c r="C1292" s="282"/>
      <c r="D1292" s="279"/>
      <c r="E1292" s="276"/>
      <c r="F1292" s="386">
        <v>2</v>
      </c>
      <c r="G1292" s="386">
        <v>5.12</v>
      </c>
      <c r="H1292" s="386"/>
      <c r="I1292" s="386">
        <v>4.0999999999999996</v>
      </c>
      <c r="J1292" s="386">
        <f t="shared" si="96"/>
        <v>41.98</v>
      </c>
      <c r="K1292" s="277"/>
      <c r="L1292" s="277"/>
      <c r="M1292" s="277"/>
      <c r="N1292" s="277"/>
      <c r="O1292" s="277"/>
      <c r="P1292" s="277"/>
      <c r="Q1292" s="277"/>
    </row>
    <row r="1293" spans="1:17" s="275" customFormat="1" ht="10.15" x14ac:dyDescent="0.2">
      <c r="A1293" s="282"/>
      <c r="B1293" s="282"/>
      <c r="C1293" s="282"/>
      <c r="D1293" s="279" t="s">
        <v>579</v>
      </c>
      <c r="E1293" s="276"/>
      <c r="F1293" s="386">
        <v>2</v>
      </c>
      <c r="G1293" s="386">
        <v>3.2</v>
      </c>
      <c r="H1293" s="386"/>
      <c r="I1293" s="386">
        <v>2.75</v>
      </c>
      <c r="J1293" s="386">
        <f t="shared" si="96"/>
        <v>17.600000000000001</v>
      </c>
      <c r="K1293" s="277"/>
      <c r="L1293" s="277"/>
      <c r="M1293" s="277"/>
      <c r="N1293" s="277"/>
      <c r="O1293" s="277"/>
      <c r="P1293" s="277"/>
      <c r="Q1293" s="277"/>
    </row>
    <row r="1294" spans="1:17" s="275" customFormat="1" ht="10.15" x14ac:dyDescent="0.2">
      <c r="A1294" s="282"/>
      <c r="B1294" s="282"/>
      <c r="C1294" s="282"/>
      <c r="D1294" s="279"/>
      <c r="E1294" s="276"/>
      <c r="F1294" s="386">
        <v>2</v>
      </c>
      <c r="G1294" s="386">
        <v>3.25</v>
      </c>
      <c r="H1294" s="386"/>
      <c r="I1294" s="386">
        <v>2.75</v>
      </c>
      <c r="J1294" s="386">
        <f t="shared" si="96"/>
        <v>17.88</v>
      </c>
      <c r="K1294" s="277"/>
      <c r="L1294" s="277"/>
      <c r="M1294" s="277"/>
      <c r="N1294" s="277"/>
      <c r="O1294" s="277"/>
      <c r="P1294" s="277"/>
      <c r="Q1294" s="277"/>
    </row>
    <row r="1295" spans="1:17" s="275" customFormat="1" ht="10.15" x14ac:dyDescent="0.2">
      <c r="A1295" s="282"/>
      <c r="B1295" s="282"/>
      <c r="C1295" s="282"/>
      <c r="D1295" s="279" t="s">
        <v>580</v>
      </c>
      <c r="E1295" s="276"/>
      <c r="F1295" s="386">
        <v>2</v>
      </c>
      <c r="G1295" s="386">
        <v>3.15</v>
      </c>
      <c r="H1295" s="386"/>
      <c r="I1295" s="386">
        <v>2.75</v>
      </c>
      <c r="J1295" s="386">
        <f t="shared" si="96"/>
        <v>17.329999999999998</v>
      </c>
      <c r="K1295" s="277"/>
      <c r="L1295" s="277"/>
      <c r="M1295" s="277"/>
      <c r="N1295" s="277"/>
      <c r="O1295" s="277"/>
      <c r="P1295" s="277"/>
      <c r="Q1295" s="277"/>
    </row>
    <row r="1296" spans="1:17" s="275" customFormat="1" ht="10.15" x14ac:dyDescent="0.2">
      <c r="A1296" s="282"/>
      <c r="B1296" s="282"/>
      <c r="C1296" s="282"/>
      <c r="D1296" s="279"/>
      <c r="E1296" s="276"/>
      <c r="F1296" s="386">
        <v>2</v>
      </c>
      <c r="G1296" s="386">
        <v>2.8</v>
      </c>
      <c r="H1296" s="386"/>
      <c r="I1296" s="386">
        <v>2.75</v>
      </c>
      <c r="J1296" s="386">
        <f t="shared" si="96"/>
        <v>15.4</v>
      </c>
      <c r="K1296" s="277"/>
      <c r="L1296" s="277"/>
      <c r="M1296" s="277"/>
      <c r="N1296" s="277"/>
      <c r="O1296" s="277"/>
      <c r="P1296" s="277"/>
      <c r="Q1296" s="277"/>
    </row>
    <row r="1297" spans="1:17" s="275" customFormat="1" ht="10.15" x14ac:dyDescent="0.2">
      <c r="A1297" s="282"/>
      <c r="B1297" s="282"/>
      <c r="C1297" s="282"/>
      <c r="D1297" s="279"/>
      <c r="E1297" s="276"/>
      <c r="F1297" s="386">
        <v>2</v>
      </c>
      <c r="G1297" s="386">
        <v>1.78</v>
      </c>
      <c r="H1297" s="386"/>
      <c r="I1297" s="386">
        <v>2.75</v>
      </c>
      <c r="J1297" s="386">
        <f t="shared" si="96"/>
        <v>9.7899999999999991</v>
      </c>
      <c r="K1297" s="277"/>
      <c r="L1297" s="277"/>
      <c r="M1297" s="277"/>
      <c r="N1297" s="277"/>
      <c r="O1297" s="277"/>
      <c r="P1297" s="277"/>
      <c r="Q1297" s="277"/>
    </row>
    <row r="1298" spans="1:17" s="275" customFormat="1" ht="10.15" x14ac:dyDescent="0.2">
      <c r="A1298" s="282"/>
      <c r="B1298" s="282"/>
      <c r="C1298" s="282"/>
      <c r="D1298" s="279" t="s">
        <v>581</v>
      </c>
      <c r="E1298" s="276"/>
      <c r="F1298" s="386">
        <v>2</v>
      </c>
      <c r="G1298" s="386">
        <v>6.81</v>
      </c>
      <c r="H1298" s="386"/>
      <c r="I1298" s="386">
        <v>2.75</v>
      </c>
      <c r="J1298" s="386">
        <f t="shared" si="96"/>
        <v>37.46</v>
      </c>
      <c r="K1298" s="277"/>
      <c r="L1298" s="277"/>
      <c r="M1298" s="277"/>
      <c r="N1298" s="277"/>
      <c r="O1298" s="277"/>
      <c r="P1298" s="277"/>
      <c r="Q1298" s="277"/>
    </row>
    <row r="1299" spans="1:17" s="275" customFormat="1" ht="10.15" x14ac:dyDescent="0.2">
      <c r="A1299" s="282"/>
      <c r="B1299" s="282"/>
      <c r="C1299" s="282"/>
      <c r="D1299" s="279"/>
      <c r="E1299" s="276"/>
      <c r="F1299" s="386">
        <v>2</v>
      </c>
      <c r="G1299" s="386">
        <v>1.5</v>
      </c>
      <c r="H1299" s="386"/>
      <c r="I1299" s="386">
        <v>2.75</v>
      </c>
      <c r="J1299" s="386">
        <f t="shared" si="96"/>
        <v>8.25</v>
      </c>
      <c r="K1299" s="277"/>
      <c r="L1299" s="277"/>
      <c r="M1299" s="277"/>
      <c r="N1299" s="277"/>
      <c r="O1299" s="277"/>
      <c r="P1299" s="277"/>
      <c r="Q1299" s="277"/>
    </row>
    <row r="1300" spans="1:17" s="275" customFormat="1" ht="10.15" x14ac:dyDescent="0.2">
      <c r="A1300" s="282"/>
      <c r="B1300" s="282"/>
      <c r="C1300" s="282"/>
      <c r="D1300" s="279" t="s">
        <v>582</v>
      </c>
      <c r="E1300" s="276"/>
      <c r="F1300" s="386"/>
      <c r="G1300" s="386">
        <v>2.7</v>
      </c>
      <c r="H1300" s="386"/>
      <c r="I1300" s="386">
        <v>2.75</v>
      </c>
      <c r="J1300" s="386">
        <f t="shared" si="96"/>
        <v>7.43</v>
      </c>
      <c r="K1300" s="277"/>
      <c r="L1300" s="277"/>
      <c r="M1300" s="277"/>
      <c r="N1300" s="277"/>
      <c r="O1300" s="277"/>
      <c r="P1300" s="277"/>
      <c r="Q1300" s="277"/>
    </row>
    <row r="1301" spans="1:17" s="275" customFormat="1" ht="10.15" x14ac:dyDescent="0.2">
      <c r="A1301" s="282"/>
      <c r="B1301" s="282"/>
      <c r="C1301" s="282"/>
      <c r="D1301" s="279"/>
      <c r="E1301" s="276"/>
      <c r="F1301" s="386"/>
      <c r="G1301" s="386">
        <v>1.67</v>
      </c>
      <c r="H1301" s="386"/>
      <c r="I1301" s="386">
        <v>2.75</v>
      </c>
      <c r="J1301" s="386">
        <f t="shared" si="96"/>
        <v>4.59</v>
      </c>
      <c r="K1301" s="277"/>
      <c r="L1301" s="277"/>
      <c r="M1301" s="277"/>
      <c r="N1301" s="277"/>
      <c r="O1301" s="277"/>
      <c r="P1301" s="277"/>
      <c r="Q1301" s="277"/>
    </row>
    <row r="1302" spans="1:17" s="275" customFormat="1" ht="10.15" x14ac:dyDescent="0.2">
      <c r="A1302" s="282"/>
      <c r="B1302" s="282"/>
      <c r="C1302" s="282"/>
      <c r="D1302" s="279" t="s">
        <v>583</v>
      </c>
      <c r="E1302" s="276"/>
      <c r="F1302" s="386"/>
      <c r="G1302" s="386">
        <v>3.07</v>
      </c>
      <c r="H1302" s="386"/>
      <c r="I1302" s="386">
        <v>2.75</v>
      </c>
      <c r="J1302" s="386">
        <f t="shared" si="96"/>
        <v>8.44</v>
      </c>
      <c r="K1302" s="277"/>
      <c r="L1302" s="277"/>
      <c r="M1302" s="277"/>
      <c r="N1302" s="277"/>
      <c r="O1302" s="277"/>
      <c r="P1302" s="277"/>
      <c r="Q1302" s="277"/>
    </row>
    <row r="1303" spans="1:17" s="275" customFormat="1" x14ac:dyDescent="0.2">
      <c r="A1303" s="282"/>
      <c r="B1303" s="282"/>
      <c r="C1303" s="282"/>
      <c r="D1303" s="279" t="s">
        <v>584</v>
      </c>
      <c r="E1303" s="276"/>
      <c r="F1303" s="386">
        <v>2</v>
      </c>
      <c r="G1303" s="386">
        <v>2.77</v>
      </c>
      <c r="H1303" s="386"/>
      <c r="I1303" s="386">
        <v>2.75</v>
      </c>
      <c r="J1303" s="386">
        <f t="shared" si="96"/>
        <v>15.24</v>
      </c>
      <c r="K1303" s="277"/>
      <c r="L1303" s="277"/>
      <c r="M1303" s="277"/>
      <c r="N1303" s="277"/>
      <c r="O1303" s="277"/>
      <c r="P1303" s="277"/>
      <c r="Q1303" s="277"/>
    </row>
    <row r="1304" spans="1:17" s="275" customFormat="1" ht="10.15" x14ac:dyDescent="0.2">
      <c r="A1304" s="282"/>
      <c r="B1304" s="282"/>
      <c r="C1304" s="282"/>
      <c r="D1304" s="279"/>
      <c r="E1304" s="276"/>
      <c r="F1304" s="386">
        <v>2</v>
      </c>
      <c r="G1304" s="386">
        <v>1.55</v>
      </c>
      <c r="H1304" s="386"/>
      <c r="I1304" s="386">
        <v>2.75</v>
      </c>
      <c r="J1304" s="386">
        <f t="shared" si="96"/>
        <v>8.5299999999999994</v>
      </c>
      <c r="K1304" s="277"/>
      <c r="L1304" s="277"/>
      <c r="M1304" s="277"/>
      <c r="N1304" s="277"/>
      <c r="O1304" s="277"/>
      <c r="P1304" s="277"/>
      <c r="Q1304" s="277"/>
    </row>
    <row r="1305" spans="1:17" s="275" customFormat="1" x14ac:dyDescent="0.2">
      <c r="A1305" s="282"/>
      <c r="B1305" s="282"/>
      <c r="C1305" s="282"/>
      <c r="D1305" s="279" t="s">
        <v>585</v>
      </c>
      <c r="E1305" s="276"/>
      <c r="F1305" s="386">
        <v>2</v>
      </c>
      <c r="G1305" s="386">
        <v>1.96</v>
      </c>
      <c r="H1305" s="386"/>
      <c r="I1305" s="386">
        <v>2.75</v>
      </c>
      <c r="J1305" s="386">
        <f t="shared" si="96"/>
        <v>10.78</v>
      </c>
      <c r="K1305" s="277"/>
      <c r="L1305" s="277"/>
      <c r="M1305" s="277"/>
      <c r="N1305" s="277"/>
      <c r="O1305" s="277"/>
      <c r="P1305" s="277"/>
      <c r="Q1305" s="277"/>
    </row>
    <row r="1306" spans="1:17" s="275" customFormat="1" ht="10.15" x14ac:dyDescent="0.2">
      <c r="A1306" s="282"/>
      <c r="B1306" s="282"/>
      <c r="C1306" s="282"/>
      <c r="D1306" s="279"/>
      <c r="E1306" s="276"/>
      <c r="F1306" s="386">
        <v>2</v>
      </c>
      <c r="G1306" s="386">
        <v>2.77</v>
      </c>
      <c r="H1306" s="386"/>
      <c r="I1306" s="386">
        <v>2.75</v>
      </c>
      <c r="J1306" s="386">
        <f t="shared" si="96"/>
        <v>15.24</v>
      </c>
      <c r="K1306" s="277"/>
      <c r="L1306" s="277"/>
      <c r="M1306" s="277"/>
      <c r="N1306" s="277"/>
      <c r="O1306" s="277"/>
      <c r="P1306" s="277"/>
      <c r="Q1306" s="277"/>
    </row>
    <row r="1307" spans="1:17" s="275" customFormat="1" ht="10.15" x14ac:dyDescent="0.2">
      <c r="A1307" s="282"/>
      <c r="B1307" s="282"/>
      <c r="C1307" s="282"/>
      <c r="D1307" s="279" t="s">
        <v>177</v>
      </c>
      <c r="E1307" s="276"/>
      <c r="F1307" s="386">
        <v>2</v>
      </c>
      <c r="G1307" s="386">
        <v>3.8</v>
      </c>
      <c r="H1307" s="386"/>
      <c r="I1307" s="386">
        <v>2.75</v>
      </c>
      <c r="J1307" s="386">
        <f t="shared" si="96"/>
        <v>20.9</v>
      </c>
      <c r="K1307" s="277"/>
      <c r="L1307" s="277"/>
      <c r="M1307" s="277"/>
      <c r="N1307" s="277"/>
      <c r="O1307" s="277"/>
      <c r="P1307" s="277"/>
      <c r="Q1307" s="277"/>
    </row>
    <row r="1308" spans="1:17" s="275" customFormat="1" ht="10.15" x14ac:dyDescent="0.2">
      <c r="A1308" s="282"/>
      <c r="B1308" s="282"/>
      <c r="C1308" s="282"/>
      <c r="D1308" s="279"/>
      <c r="E1308" s="276"/>
      <c r="F1308" s="386">
        <v>2</v>
      </c>
      <c r="G1308" s="386">
        <v>3.43</v>
      </c>
      <c r="H1308" s="386"/>
      <c r="I1308" s="386">
        <v>2.75</v>
      </c>
      <c r="J1308" s="386">
        <f t="shared" si="96"/>
        <v>18.87</v>
      </c>
      <c r="K1308" s="277"/>
      <c r="L1308" s="277"/>
      <c r="M1308" s="277"/>
      <c r="N1308" s="277"/>
      <c r="O1308" s="277"/>
      <c r="P1308" s="277"/>
      <c r="Q1308" s="277"/>
    </row>
    <row r="1309" spans="1:17" s="275" customFormat="1" x14ac:dyDescent="0.2">
      <c r="A1309" s="282"/>
      <c r="B1309" s="282"/>
      <c r="C1309" s="282"/>
      <c r="D1309" s="279" t="s">
        <v>586</v>
      </c>
      <c r="E1309" s="276"/>
      <c r="F1309" s="386">
        <v>2</v>
      </c>
      <c r="G1309" s="386">
        <v>3.8</v>
      </c>
      <c r="H1309" s="386"/>
      <c r="I1309" s="386">
        <v>2.75</v>
      </c>
      <c r="J1309" s="386">
        <f t="shared" si="96"/>
        <v>20.9</v>
      </c>
      <c r="K1309" s="277"/>
      <c r="L1309" s="277"/>
      <c r="M1309" s="277"/>
      <c r="N1309" s="277"/>
      <c r="O1309" s="277"/>
      <c r="P1309" s="277"/>
      <c r="Q1309" s="277"/>
    </row>
    <row r="1310" spans="1:17" s="275" customFormat="1" ht="10.15" x14ac:dyDescent="0.2">
      <c r="A1310" s="282"/>
      <c r="B1310" s="282"/>
      <c r="C1310" s="282"/>
      <c r="D1310" s="279"/>
      <c r="E1310" s="276"/>
      <c r="F1310" s="386">
        <v>2</v>
      </c>
      <c r="G1310" s="386">
        <v>3.35</v>
      </c>
      <c r="H1310" s="386"/>
      <c r="I1310" s="386">
        <v>2.75</v>
      </c>
      <c r="J1310" s="386">
        <f t="shared" si="96"/>
        <v>18.43</v>
      </c>
      <c r="K1310" s="277"/>
      <c r="L1310" s="277"/>
      <c r="M1310" s="277"/>
      <c r="N1310" s="277"/>
      <c r="O1310" s="277"/>
      <c r="P1310" s="277"/>
      <c r="Q1310" s="277"/>
    </row>
    <row r="1311" spans="1:17" s="275" customFormat="1" x14ac:dyDescent="0.2">
      <c r="A1311" s="282"/>
      <c r="B1311" s="282"/>
      <c r="C1311" s="282"/>
      <c r="D1311" s="279" t="s">
        <v>587</v>
      </c>
      <c r="E1311" s="276"/>
      <c r="F1311" s="386">
        <v>2</v>
      </c>
      <c r="G1311" s="386">
        <v>3.8</v>
      </c>
      <c r="H1311" s="386"/>
      <c r="I1311" s="386">
        <v>2.75</v>
      </c>
      <c r="J1311" s="386">
        <f t="shared" si="96"/>
        <v>20.9</v>
      </c>
      <c r="K1311" s="277"/>
      <c r="L1311" s="277"/>
      <c r="M1311" s="277"/>
      <c r="N1311" s="277"/>
      <c r="O1311" s="277"/>
      <c r="P1311" s="277"/>
      <c r="Q1311" s="277"/>
    </row>
    <row r="1312" spans="1:17" s="275" customFormat="1" ht="10.15" x14ac:dyDescent="0.2">
      <c r="A1312" s="282"/>
      <c r="B1312" s="282"/>
      <c r="C1312" s="282"/>
      <c r="D1312" s="279"/>
      <c r="E1312" s="276"/>
      <c r="F1312" s="386">
        <v>2</v>
      </c>
      <c r="G1312" s="386">
        <v>3.35</v>
      </c>
      <c r="H1312" s="386"/>
      <c r="I1312" s="386">
        <v>2.75</v>
      </c>
      <c r="J1312" s="386">
        <f t="shared" si="96"/>
        <v>18.43</v>
      </c>
      <c r="K1312" s="277"/>
      <c r="L1312" s="277"/>
      <c r="M1312" s="277"/>
      <c r="N1312" s="277"/>
      <c r="O1312" s="277"/>
      <c r="P1312" s="277"/>
      <c r="Q1312" s="277"/>
    </row>
    <row r="1313" spans="1:17" s="275" customFormat="1" x14ac:dyDescent="0.2">
      <c r="A1313" s="282"/>
      <c r="B1313" s="282"/>
      <c r="C1313" s="282"/>
      <c r="D1313" s="279" t="s">
        <v>588</v>
      </c>
      <c r="E1313" s="276"/>
      <c r="F1313" s="386">
        <v>2</v>
      </c>
      <c r="G1313" s="386">
        <v>3.8</v>
      </c>
      <c r="H1313" s="386"/>
      <c r="I1313" s="386">
        <v>2.75</v>
      </c>
      <c r="J1313" s="386">
        <f t="shared" si="96"/>
        <v>20.9</v>
      </c>
      <c r="K1313" s="277"/>
      <c r="L1313" s="277"/>
      <c r="M1313" s="277"/>
      <c r="N1313" s="277"/>
      <c r="O1313" s="277"/>
      <c r="P1313" s="277"/>
      <c r="Q1313" s="277"/>
    </row>
    <row r="1314" spans="1:17" s="275" customFormat="1" ht="10.15" x14ac:dyDescent="0.2">
      <c r="A1314" s="282"/>
      <c r="B1314" s="282"/>
      <c r="C1314" s="282"/>
      <c r="D1314" s="279"/>
      <c r="E1314" s="276"/>
      <c r="F1314" s="386">
        <v>2</v>
      </c>
      <c r="G1314" s="386">
        <v>2.86</v>
      </c>
      <c r="H1314" s="386"/>
      <c r="I1314" s="386">
        <v>2.75</v>
      </c>
      <c r="J1314" s="386">
        <f t="shared" si="96"/>
        <v>15.73</v>
      </c>
      <c r="K1314" s="277"/>
      <c r="L1314" s="277"/>
      <c r="M1314" s="277"/>
      <c r="N1314" s="277"/>
      <c r="O1314" s="277"/>
      <c r="P1314" s="277"/>
      <c r="Q1314" s="277"/>
    </row>
    <row r="1315" spans="1:17" s="275" customFormat="1" ht="10.15" x14ac:dyDescent="0.2">
      <c r="A1315" s="282"/>
      <c r="B1315" s="282"/>
      <c r="C1315" s="282"/>
      <c r="D1315" s="279" t="s">
        <v>589</v>
      </c>
      <c r="E1315" s="276"/>
      <c r="F1315" s="386">
        <v>2</v>
      </c>
      <c r="G1315" s="386">
        <v>3.4</v>
      </c>
      <c r="H1315" s="386"/>
      <c r="I1315" s="386">
        <v>2.6</v>
      </c>
      <c r="J1315" s="386">
        <f t="shared" si="96"/>
        <v>17.68</v>
      </c>
      <c r="K1315" s="277"/>
      <c r="L1315" s="277"/>
      <c r="M1315" s="277"/>
      <c r="N1315" s="277"/>
      <c r="O1315" s="277"/>
      <c r="P1315" s="277"/>
      <c r="Q1315" s="277"/>
    </row>
    <row r="1316" spans="1:17" s="275" customFormat="1" ht="10.15" x14ac:dyDescent="0.2">
      <c r="A1316" s="282"/>
      <c r="B1316" s="282"/>
      <c r="C1316" s="282"/>
      <c r="D1316" s="279"/>
      <c r="E1316" s="276"/>
      <c r="F1316" s="386">
        <v>2</v>
      </c>
      <c r="G1316" s="386">
        <v>3.37</v>
      </c>
      <c r="H1316" s="386"/>
      <c r="I1316" s="386">
        <v>2.6</v>
      </c>
      <c r="J1316" s="386">
        <f t="shared" si="96"/>
        <v>17.52</v>
      </c>
      <c r="K1316" s="277"/>
      <c r="L1316" s="277"/>
      <c r="M1316" s="277"/>
      <c r="N1316" s="277"/>
      <c r="O1316" s="277"/>
      <c r="P1316" s="277"/>
      <c r="Q1316" s="277"/>
    </row>
    <row r="1317" spans="1:17" s="275" customFormat="1" ht="10.15" x14ac:dyDescent="0.2">
      <c r="A1317" s="282"/>
      <c r="B1317" s="282"/>
      <c r="C1317" s="282"/>
      <c r="D1317" s="279"/>
      <c r="E1317" s="276"/>
      <c r="F1317" s="386">
        <v>4</v>
      </c>
      <c r="G1317" s="386">
        <v>4</v>
      </c>
      <c r="H1317" s="386"/>
      <c r="I1317" s="386">
        <v>2.6</v>
      </c>
      <c r="J1317" s="386">
        <f t="shared" si="96"/>
        <v>41.6</v>
      </c>
      <c r="K1317" s="277"/>
      <c r="L1317" s="277"/>
      <c r="M1317" s="277"/>
      <c r="N1317" s="277"/>
      <c r="O1317" s="277"/>
      <c r="P1317" s="277"/>
      <c r="Q1317" s="277"/>
    </row>
    <row r="1318" spans="1:17" s="275" customFormat="1" ht="10.15" x14ac:dyDescent="0.2">
      <c r="A1318" s="282"/>
      <c r="B1318" s="282"/>
      <c r="C1318" s="282"/>
      <c r="D1318" s="279" t="s">
        <v>590</v>
      </c>
      <c r="E1318" s="276"/>
      <c r="F1318" s="386">
        <v>4</v>
      </c>
      <c r="G1318" s="386">
        <v>3.4</v>
      </c>
      <c r="H1318" s="386"/>
      <c r="I1318" s="386">
        <v>2.6</v>
      </c>
      <c r="J1318" s="386">
        <f t="shared" si="96"/>
        <v>35.36</v>
      </c>
      <c r="K1318" s="277"/>
      <c r="L1318" s="277"/>
      <c r="M1318" s="277"/>
      <c r="N1318" s="277"/>
      <c r="O1318" s="277"/>
      <c r="P1318" s="277"/>
      <c r="Q1318" s="277"/>
    </row>
    <row r="1319" spans="1:17" s="275" customFormat="1" ht="10.15" x14ac:dyDescent="0.2">
      <c r="A1319" s="282"/>
      <c r="B1319" s="282"/>
      <c r="C1319" s="282"/>
      <c r="D1319" s="279"/>
      <c r="E1319" s="276"/>
      <c r="F1319" s="386">
        <v>4</v>
      </c>
      <c r="G1319" s="386">
        <v>4</v>
      </c>
      <c r="H1319" s="386"/>
      <c r="I1319" s="386">
        <v>2.6</v>
      </c>
      <c r="J1319" s="386">
        <f t="shared" si="96"/>
        <v>41.6</v>
      </c>
      <c r="K1319" s="277"/>
      <c r="L1319" s="277"/>
      <c r="M1319" s="277"/>
      <c r="N1319" s="277"/>
      <c r="O1319" s="277"/>
      <c r="P1319" s="277"/>
      <c r="Q1319" s="277"/>
    </row>
    <row r="1320" spans="1:17" s="275" customFormat="1" ht="10.15" x14ac:dyDescent="0.2">
      <c r="A1320" s="282"/>
      <c r="B1320" s="282"/>
      <c r="C1320" s="282"/>
      <c r="D1320" s="279" t="s">
        <v>591</v>
      </c>
      <c r="E1320" s="276"/>
      <c r="F1320" s="386">
        <v>4</v>
      </c>
      <c r="G1320" s="386">
        <v>3.4</v>
      </c>
      <c r="H1320" s="386"/>
      <c r="I1320" s="386">
        <v>2.6</v>
      </c>
      <c r="J1320" s="386">
        <f t="shared" si="96"/>
        <v>35.36</v>
      </c>
      <c r="K1320" s="277"/>
      <c r="L1320" s="277"/>
      <c r="M1320" s="277"/>
      <c r="N1320" s="277"/>
      <c r="O1320" s="277"/>
      <c r="P1320" s="277"/>
      <c r="Q1320" s="277"/>
    </row>
    <row r="1321" spans="1:17" s="275" customFormat="1" ht="10.15" x14ac:dyDescent="0.2">
      <c r="A1321" s="282"/>
      <c r="B1321" s="282"/>
      <c r="C1321" s="282"/>
      <c r="D1321" s="279"/>
      <c r="E1321" s="276"/>
      <c r="F1321" s="386">
        <v>4</v>
      </c>
      <c r="G1321" s="386">
        <v>4</v>
      </c>
      <c r="H1321" s="386"/>
      <c r="I1321" s="386">
        <v>2.6</v>
      </c>
      <c r="J1321" s="386">
        <f t="shared" si="96"/>
        <v>41.6</v>
      </c>
      <c r="K1321" s="277"/>
      <c r="L1321" s="277"/>
      <c r="M1321" s="277"/>
      <c r="N1321" s="277"/>
      <c r="O1321" s="277"/>
      <c r="P1321" s="277"/>
      <c r="Q1321" s="277"/>
    </row>
    <row r="1322" spans="1:17" s="275" customFormat="1" x14ac:dyDescent="0.2">
      <c r="A1322" s="282"/>
      <c r="B1322" s="282"/>
      <c r="C1322" s="282"/>
      <c r="D1322" s="279" t="s">
        <v>586</v>
      </c>
      <c r="E1322" s="276"/>
      <c r="F1322" s="386">
        <v>2</v>
      </c>
      <c r="G1322" s="386">
        <v>1.77</v>
      </c>
      <c r="H1322" s="386"/>
      <c r="I1322" s="386">
        <v>2.6</v>
      </c>
      <c r="J1322" s="386">
        <f t="shared" si="96"/>
        <v>9.1999999999999993</v>
      </c>
      <c r="K1322" s="277"/>
      <c r="L1322" s="277"/>
      <c r="M1322" s="277"/>
      <c r="N1322" s="277"/>
      <c r="O1322" s="277"/>
      <c r="P1322" s="277"/>
      <c r="Q1322" s="277"/>
    </row>
    <row r="1323" spans="1:17" s="275" customFormat="1" ht="10.15" x14ac:dyDescent="0.2">
      <c r="A1323" s="282"/>
      <c r="B1323" s="282"/>
      <c r="C1323" s="282"/>
      <c r="D1323" s="279"/>
      <c r="E1323" s="276"/>
      <c r="F1323" s="386">
        <v>2</v>
      </c>
      <c r="G1323" s="386">
        <v>4</v>
      </c>
      <c r="H1323" s="386"/>
      <c r="I1323" s="386">
        <v>2.6</v>
      </c>
      <c r="J1323" s="386">
        <f t="shared" si="96"/>
        <v>20.8</v>
      </c>
      <c r="K1323" s="277"/>
      <c r="L1323" s="277"/>
      <c r="M1323" s="277"/>
      <c r="N1323" s="277"/>
      <c r="O1323" s="277"/>
      <c r="P1323" s="277"/>
      <c r="Q1323" s="277"/>
    </row>
    <row r="1324" spans="1:17" s="275" customFormat="1" ht="10.15" x14ac:dyDescent="0.2">
      <c r="A1324" s="282"/>
      <c r="B1324" s="282"/>
      <c r="C1324" s="282"/>
      <c r="D1324" s="279" t="s">
        <v>592</v>
      </c>
      <c r="E1324" s="276"/>
      <c r="F1324" s="386">
        <v>2</v>
      </c>
      <c r="G1324" s="386">
        <v>6.7</v>
      </c>
      <c r="H1324" s="386"/>
      <c r="I1324" s="386">
        <v>2.6</v>
      </c>
      <c r="J1324" s="386">
        <f t="shared" si="96"/>
        <v>34.840000000000003</v>
      </c>
      <c r="K1324" s="277"/>
      <c r="L1324" s="277"/>
      <c r="M1324" s="277"/>
      <c r="N1324" s="277"/>
      <c r="O1324" s="277"/>
      <c r="P1324" s="277"/>
      <c r="Q1324" s="277"/>
    </row>
    <row r="1325" spans="1:17" s="275" customFormat="1" ht="10.15" x14ac:dyDescent="0.2">
      <c r="A1325" s="282"/>
      <c r="B1325" s="282"/>
      <c r="C1325" s="282"/>
      <c r="D1325" s="279"/>
      <c r="E1325" s="276"/>
      <c r="F1325" s="386">
        <v>4</v>
      </c>
      <c r="G1325" s="386">
        <v>3.38</v>
      </c>
      <c r="H1325" s="386"/>
      <c r="I1325" s="386">
        <v>2.6</v>
      </c>
      <c r="J1325" s="386">
        <f t="shared" si="96"/>
        <v>35.15</v>
      </c>
      <c r="K1325" s="277"/>
      <c r="L1325" s="277"/>
      <c r="M1325" s="277"/>
      <c r="N1325" s="277"/>
      <c r="O1325" s="277"/>
      <c r="P1325" s="277"/>
      <c r="Q1325" s="277"/>
    </row>
    <row r="1326" spans="1:17" s="275" customFormat="1" ht="10.15" x14ac:dyDescent="0.2">
      <c r="A1326" s="282"/>
      <c r="B1326" s="282"/>
      <c r="C1326" s="282"/>
      <c r="D1326" s="279" t="s">
        <v>593</v>
      </c>
      <c r="E1326" s="276"/>
      <c r="F1326" s="386">
        <v>4</v>
      </c>
      <c r="G1326" s="386">
        <v>3.4</v>
      </c>
      <c r="H1326" s="386"/>
      <c r="I1326" s="386">
        <v>2.6</v>
      </c>
      <c r="J1326" s="386">
        <f t="shared" si="96"/>
        <v>35.36</v>
      </c>
      <c r="K1326" s="277"/>
      <c r="L1326" s="277"/>
      <c r="M1326" s="277"/>
      <c r="N1326" s="277"/>
      <c r="O1326" s="277"/>
      <c r="P1326" s="277"/>
      <c r="Q1326" s="277"/>
    </row>
    <row r="1327" spans="1:17" s="275" customFormat="1" ht="10.15" x14ac:dyDescent="0.2">
      <c r="A1327" s="282"/>
      <c r="B1327" s="282"/>
      <c r="C1327" s="282"/>
      <c r="D1327" s="279"/>
      <c r="E1327" s="276"/>
      <c r="F1327" s="386">
        <v>2</v>
      </c>
      <c r="G1327" s="386">
        <v>4</v>
      </c>
      <c r="H1327" s="386"/>
      <c r="I1327" s="386">
        <v>2.6</v>
      </c>
      <c r="J1327" s="386">
        <f t="shared" si="96"/>
        <v>20.8</v>
      </c>
      <c r="K1327" s="277"/>
      <c r="L1327" s="277"/>
      <c r="M1327" s="277"/>
      <c r="N1327" s="277"/>
      <c r="O1327" s="277"/>
      <c r="P1327" s="277"/>
      <c r="Q1327" s="277"/>
    </row>
    <row r="1328" spans="1:17" s="275" customFormat="1" ht="10.15" x14ac:dyDescent="0.2">
      <c r="A1328" s="282"/>
      <c r="B1328" s="282"/>
      <c r="C1328" s="282"/>
      <c r="D1328" s="279" t="s">
        <v>594</v>
      </c>
      <c r="E1328" s="276"/>
      <c r="F1328" s="386">
        <v>4</v>
      </c>
      <c r="G1328" s="386">
        <v>3.4</v>
      </c>
      <c r="H1328" s="386"/>
      <c r="I1328" s="386">
        <v>2.6</v>
      </c>
      <c r="J1328" s="386">
        <f t="shared" si="96"/>
        <v>35.36</v>
      </c>
      <c r="K1328" s="277"/>
      <c r="L1328" s="277"/>
      <c r="M1328" s="277"/>
      <c r="N1328" s="277"/>
      <c r="O1328" s="277"/>
      <c r="P1328" s="277"/>
      <c r="Q1328" s="277"/>
    </row>
    <row r="1329" spans="1:17" s="275" customFormat="1" ht="10.15" x14ac:dyDescent="0.2">
      <c r="A1329" s="282"/>
      <c r="B1329" s="282"/>
      <c r="C1329" s="282"/>
      <c r="D1329" s="279"/>
      <c r="E1329" s="276"/>
      <c r="F1329" s="386">
        <v>2</v>
      </c>
      <c r="G1329" s="386">
        <v>4</v>
      </c>
      <c r="H1329" s="386"/>
      <c r="I1329" s="386">
        <v>2.6</v>
      </c>
      <c r="J1329" s="386">
        <f t="shared" si="96"/>
        <v>20.8</v>
      </c>
      <c r="K1329" s="277"/>
      <c r="L1329" s="277"/>
      <c r="M1329" s="277"/>
      <c r="N1329" s="277"/>
      <c r="O1329" s="277"/>
      <c r="P1329" s="277"/>
      <c r="Q1329" s="277"/>
    </row>
    <row r="1330" spans="1:17" s="275" customFormat="1" ht="10.15" x14ac:dyDescent="0.2">
      <c r="A1330" s="282"/>
      <c r="B1330" s="282"/>
      <c r="C1330" s="282"/>
      <c r="D1330" s="279" t="s">
        <v>595</v>
      </c>
      <c r="E1330" s="276"/>
      <c r="F1330" s="386">
        <v>4</v>
      </c>
      <c r="G1330" s="386">
        <v>3.4</v>
      </c>
      <c r="H1330" s="386"/>
      <c r="I1330" s="386">
        <v>2.6</v>
      </c>
      <c r="J1330" s="386">
        <f t="shared" si="96"/>
        <v>35.36</v>
      </c>
      <c r="K1330" s="277"/>
      <c r="L1330" s="277"/>
      <c r="M1330" s="277"/>
      <c r="N1330" s="277"/>
      <c r="O1330" s="277"/>
      <c r="P1330" s="277"/>
      <c r="Q1330" s="277"/>
    </row>
    <row r="1331" spans="1:17" s="275" customFormat="1" ht="10.15" x14ac:dyDescent="0.2">
      <c r="A1331" s="282"/>
      <c r="B1331" s="282"/>
      <c r="C1331" s="282"/>
      <c r="D1331" s="279"/>
      <c r="E1331" s="276"/>
      <c r="F1331" s="386">
        <v>2</v>
      </c>
      <c r="G1331" s="386">
        <v>4</v>
      </c>
      <c r="H1331" s="386"/>
      <c r="I1331" s="386">
        <v>2.6</v>
      </c>
      <c r="J1331" s="386">
        <f t="shared" si="96"/>
        <v>20.8</v>
      </c>
      <c r="K1331" s="277"/>
      <c r="L1331" s="277"/>
      <c r="M1331" s="277"/>
      <c r="N1331" s="277"/>
      <c r="O1331" s="277"/>
      <c r="P1331" s="277"/>
      <c r="Q1331" s="277"/>
    </row>
    <row r="1332" spans="1:17" s="275" customFormat="1" ht="10.15" x14ac:dyDescent="0.2">
      <c r="A1332" s="282"/>
      <c r="B1332" s="282"/>
      <c r="C1332" s="282"/>
      <c r="D1332" s="279" t="s">
        <v>596</v>
      </c>
      <c r="E1332" s="276"/>
      <c r="F1332" s="386">
        <v>4</v>
      </c>
      <c r="G1332" s="386">
        <v>3.4</v>
      </c>
      <c r="H1332" s="386"/>
      <c r="I1332" s="386">
        <v>2.6</v>
      </c>
      <c r="J1332" s="386">
        <f t="shared" si="96"/>
        <v>35.36</v>
      </c>
      <c r="K1332" s="277"/>
      <c r="L1332" s="277"/>
      <c r="M1332" s="277"/>
      <c r="N1332" s="277"/>
      <c r="O1332" s="277"/>
      <c r="P1332" s="277"/>
      <c r="Q1332" s="277"/>
    </row>
    <row r="1333" spans="1:17" s="275" customFormat="1" ht="10.15" x14ac:dyDescent="0.2">
      <c r="A1333" s="282"/>
      <c r="B1333" s="282"/>
      <c r="C1333" s="282"/>
      <c r="D1333" s="279"/>
      <c r="E1333" s="276"/>
      <c r="F1333" s="386">
        <v>2</v>
      </c>
      <c r="G1333" s="386">
        <v>4</v>
      </c>
      <c r="H1333" s="386"/>
      <c r="I1333" s="386">
        <v>2.6</v>
      </c>
      <c r="J1333" s="386">
        <f t="shared" si="96"/>
        <v>20.8</v>
      </c>
      <c r="K1333" s="277"/>
      <c r="L1333" s="277"/>
      <c r="M1333" s="277"/>
      <c r="N1333" s="277"/>
      <c r="O1333" s="277"/>
      <c r="P1333" s="277"/>
      <c r="Q1333" s="277"/>
    </row>
    <row r="1334" spans="1:17" s="275" customFormat="1" ht="10.15" x14ac:dyDescent="0.2">
      <c r="A1334" s="282"/>
      <c r="B1334" s="282"/>
      <c r="C1334" s="282"/>
      <c r="D1334" s="279" t="s">
        <v>597</v>
      </c>
      <c r="E1334" s="276"/>
      <c r="F1334" s="386">
        <v>4</v>
      </c>
      <c r="G1334" s="386">
        <v>3.4</v>
      </c>
      <c r="H1334" s="386"/>
      <c r="I1334" s="386">
        <v>2.6</v>
      </c>
      <c r="J1334" s="386">
        <f t="shared" si="96"/>
        <v>35.36</v>
      </c>
      <c r="K1334" s="277"/>
      <c r="L1334" s="277"/>
      <c r="M1334" s="277"/>
      <c r="N1334" s="277"/>
      <c r="O1334" s="277"/>
      <c r="P1334" s="277"/>
      <c r="Q1334" s="277"/>
    </row>
    <row r="1335" spans="1:17" s="275" customFormat="1" ht="10.15" x14ac:dyDescent="0.2">
      <c r="A1335" s="282"/>
      <c r="B1335" s="282"/>
      <c r="C1335" s="282"/>
      <c r="D1335" s="279"/>
      <c r="E1335" s="276"/>
      <c r="F1335" s="386">
        <v>2</v>
      </c>
      <c r="G1335" s="386">
        <v>4</v>
      </c>
      <c r="H1335" s="386"/>
      <c r="I1335" s="386">
        <v>2.6</v>
      </c>
      <c r="J1335" s="386">
        <f t="shared" si="96"/>
        <v>20.8</v>
      </c>
      <c r="K1335" s="277"/>
      <c r="L1335" s="277"/>
      <c r="M1335" s="277"/>
      <c r="N1335" s="277"/>
      <c r="O1335" s="277"/>
      <c r="P1335" s="277"/>
      <c r="Q1335" s="277"/>
    </row>
    <row r="1336" spans="1:17" s="275" customFormat="1" ht="10.15" x14ac:dyDescent="0.2">
      <c r="A1336" s="282"/>
      <c r="B1336" s="282"/>
      <c r="C1336" s="282"/>
      <c r="D1336" s="279" t="s">
        <v>523</v>
      </c>
      <c r="E1336" s="276"/>
      <c r="F1336" s="386">
        <v>2</v>
      </c>
      <c r="G1336" s="386">
        <v>35.770000000000003</v>
      </c>
      <c r="H1336" s="386"/>
      <c r="I1336" s="386">
        <v>1.1000000000000001</v>
      </c>
      <c r="J1336" s="386">
        <f t="shared" si="96"/>
        <v>78.69</v>
      </c>
      <c r="K1336" s="277"/>
      <c r="L1336" s="277"/>
      <c r="M1336" s="277"/>
      <c r="N1336" s="277"/>
      <c r="O1336" s="277"/>
      <c r="P1336" s="277"/>
      <c r="Q1336" s="277"/>
    </row>
    <row r="1337" spans="1:17" s="275" customFormat="1" x14ac:dyDescent="0.2">
      <c r="A1337" s="282"/>
      <c r="B1337" s="282"/>
      <c r="C1337" s="282"/>
      <c r="D1337" s="284" t="s">
        <v>499</v>
      </c>
      <c r="E1337" s="276"/>
      <c r="F1337" s="386"/>
      <c r="G1337" s="386"/>
      <c r="H1337" s="386"/>
      <c r="I1337" s="386"/>
      <c r="J1337" s="386"/>
      <c r="K1337" s="277"/>
      <c r="L1337" s="277"/>
      <c r="M1337" s="277"/>
      <c r="N1337" s="277"/>
      <c r="O1337" s="277"/>
      <c r="P1337" s="277"/>
      <c r="Q1337" s="277"/>
    </row>
    <row r="1338" spans="1:17" s="275" customFormat="1" x14ac:dyDescent="0.2">
      <c r="A1338" s="282"/>
      <c r="B1338" s="282"/>
      <c r="C1338" s="282"/>
      <c r="D1338" s="279" t="s">
        <v>598</v>
      </c>
      <c r="E1338" s="276"/>
      <c r="F1338" s="386">
        <v>-1</v>
      </c>
      <c r="G1338" s="386">
        <v>3.1</v>
      </c>
      <c r="H1338" s="386"/>
      <c r="I1338" s="386">
        <v>3.22</v>
      </c>
      <c r="J1338" s="386">
        <f t="shared" ref="J1338:J1399" si="97">ROUND(PRODUCT(F1338:I1338),2)</f>
        <v>-9.98</v>
      </c>
      <c r="K1338" s="277"/>
      <c r="L1338" s="277"/>
      <c r="M1338" s="277"/>
      <c r="N1338" s="277"/>
      <c r="O1338" s="277"/>
      <c r="P1338" s="277"/>
      <c r="Q1338" s="277"/>
    </row>
    <row r="1339" spans="1:17" s="275" customFormat="1" x14ac:dyDescent="0.2">
      <c r="A1339" s="282"/>
      <c r="B1339" s="282"/>
      <c r="C1339" s="282"/>
      <c r="D1339" s="279" t="s">
        <v>599</v>
      </c>
      <c r="E1339" s="276"/>
      <c r="F1339" s="386">
        <v>-2</v>
      </c>
      <c r="G1339" s="386">
        <v>3.45</v>
      </c>
      <c r="H1339" s="386"/>
      <c r="I1339" s="386">
        <v>3.2</v>
      </c>
      <c r="J1339" s="386">
        <f t="shared" si="97"/>
        <v>-22.08</v>
      </c>
      <c r="K1339" s="277"/>
      <c r="L1339" s="277"/>
      <c r="M1339" s="277"/>
      <c r="N1339" s="277"/>
      <c r="O1339" s="277"/>
      <c r="P1339" s="277"/>
      <c r="Q1339" s="277"/>
    </row>
    <row r="1340" spans="1:17" s="275" customFormat="1" ht="10.15" x14ac:dyDescent="0.2">
      <c r="A1340" s="282"/>
      <c r="B1340" s="282"/>
      <c r="C1340" s="282"/>
      <c r="D1340" s="279" t="s">
        <v>600</v>
      </c>
      <c r="E1340" s="276"/>
      <c r="F1340" s="386">
        <v>-1</v>
      </c>
      <c r="G1340" s="386">
        <v>0.9</v>
      </c>
      <c r="H1340" s="386"/>
      <c r="I1340" s="386">
        <v>2.1</v>
      </c>
      <c r="J1340" s="386">
        <f t="shared" si="97"/>
        <v>-1.89</v>
      </c>
      <c r="K1340" s="277"/>
      <c r="L1340" s="277"/>
      <c r="M1340" s="277"/>
      <c r="N1340" s="277"/>
      <c r="O1340" s="277"/>
      <c r="P1340" s="277"/>
      <c r="Q1340" s="277"/>
    </row>
    <row r="1341" spans="1:17" s="275" customFormat="1" ht="10.15" x14ac:dyDescent="0.2">
      <c r="A1341" s="282"/>
      <c r="B1341" s="282"/>
      <c r="C1341" s="282"/>
      <c r="D1341" s="279" t="s">
        <v>601</v>
      </c>
      <c r="E1341" s="276"/>
      <c r="F1341" s="386">
        <v>-1</v>
      </c>
      <c r="G1341" s="386">
        <v>0.9</v>
      </c>
      <c r="H1341" s="386"/>
      <c r="I1341" s="386">
        <v>2.1</v>
      </c>
      <c r="J1341" s="386">
        <f t="shared" si="97"/>
        <v>-1.89</v>
      </c>
      <c r="K1341" s="277"/>
      <c r="L1341" s="277"/>
      <c r="M1341" s="277"/>
      <c r="N1341" s="277"/>
      <c r="O1341" s="277"/>
      <c r="P1341" s="277"/>
      <c r="Q1341" s="277"/>
    </row>
    <row r="1342" spans="1:17" s="275" customFormat="1" ht="10.15" x14ac:dyDescent="0.2">
      <c r="A1342" s="282"/>
      <c r="B1342" s="282"/>
      <c r="C1342" s="282"/>
      <c r="D1342" s="279" t="s">
        <v>602</v>
      </c>
      <c r="E1342" s="276"/>
      <c r="F1342" s="386">
        <v>-1</v>
      </c>
      <c r="G1342" s="386">
        <v>1.9</v>
      </c>
      <c r="H1342" s="386"/>
      <c r="I1342" s="386">
        <v>1.4</v>
      </c>
      <c r="J1342" s="386">
        <f t="shared" si="97"/>
        <v>-2.66</v>
      </c>
      <c r="K1342" s="277"/>
      <c r="L1342" s="277"/>
      <c r="M1342" s="277"/>
      <c r="N1342" s="277"/>
      <c r="O1342" s="277"/>
      <c r="P1342" s="277"/>
      <c r="Q1342" s="277"/>
    </row>
    <row r="1343" spans="1:17" s="275" customFormat="1" x14ac:dyDescent="0.2">
      <c r="A1343" s="282"/>
      <c r="B1343" s="282"/>
      <c r="C1343" s="282"/>
      <c r="D1343" s="279" t="s">
        <v>577</v>
      </c>
      <c r="E1343" s="276"/>
      <c r="F1343" s="386">
        <v>-1</v>
      </c>
      <c r="G1343" s="386">
        <v>0.8</v>
      </c>
      <c r="H1343" s="386"/>
      <c r="I1343" s="386">
        <v>2.1</v>
      </c>
      <c r="J1343" s="386">
        <f t="shared" si="97"/>
        <v>-1.68</v>
      </c>
      <c r="K1343" s="277"/>
      <c r="L1343" s="277"/>
      <c r="M1343" s="277"/>
      <c r="N1343" s="277"/>
      <c r="O1343" s="277"/>
      <c r="P1343" s="277"/>
      <c r="Q1343" s="277"/>
    </row>
    <row r="1344" spans="1:17" s="275" customFormat="1" ht="10.15" x14ac:dyDescent="0.2">
      <c r="A1344" s="282"/>
      <c r="B1344" s="282"/>
      <c r="C1344" s="282"/>
      <c r="D1344" s="279"/>
      <c r="E1344" s="276"/>
      <c r="F1344" s="386">
        <v>-1</v>
      </c>
      <c r="G1344" s="386">
        <v>1.1000000000000001</v>
      </c>
      <c r="H1344" s="386"/>
      <c r="I1344" s="386">
        <v>1</v>
      </c>
      <c r="J1344" s="386">
        <f t="shared" si="97"/>
        <v>-1.1000000000000001</v>
      </c>
      <c r="K1344" s="277"/>
      <c r="L1344" s="277"/>
      <c r="M1344" s="277"/>
      <c r="N1344" s="277"/>
      <c r="O1344" s="277"/>
      <c r="P1344" s="277"/>
      <c r="Q1344" s="277"/>
    </row>
    <row r="1345" spans="1:17" s="275" customFormat="1" ht="10.15" x14ac:dyDescent="0.2">
      <c r="A1345" s="282"/>
      <c r="B1345" s="282"/>
      <c r="C1345" s="282"/>
      <c r="D1345" s="279" t="s">
        <v>576</v>
      </c>
      <c r="E1345" s="276"/>
      <c r="F1345" s="386">
        <v>-1</v>
      </c>
      <c r="G1345" s="386">
        <v>0.8</v>
      </c>
      <c r="H1345" s="386"/>
      <c r="I1345" s="386">
        <v>2.1</v>
      </c>
      <c r="J1345" s="386">
        <f t="shared" si="97"/>
        <v>-1.68</v>
      </c>
      <c r="K1345" s="277"/>
      <c r="L1345" s="277"/>
      <c r="M1345" s="277"/>
      <c r="N1345" s="277"/>
      <c r="O1345" s="277"/>
      <c r="P1345" s="277"/>
      <c r="Q1345" s="277"/>
    </row>
    <row r="1346" spans="1:17" s="275" customFormat="1" ht="10.15" x14ac:dyDescent="0.2">
      <c r="A1346" s="282"/>
      <c r="B1346" s="282"/>
      <c r="C1346" s="282"/>
      <c r="D1346" s="279"/>
      <c r="E1346" s="276"/>
      <c r="F1346" s="386">
        <v>-1</v>
      </c>
      <c r="G1346" s="386">
        <v>1.8</v>
      </c>
      <c r="H1346" s="386"/>
      <c r="I1346" s="386">
        <v>1.1000000000000001</v>
      </c>
      <c r="J1346" s="386">
        <f t="shared" si="97"/>
        <v>-1.98</v>
      </c>
      <c r="K1346" s="277"/>
      <c r="L1346" s="277"/>
      <c r="M1346" s="277"/>
      <c r="N1346" s="277"/>
      <c r="O1346" s="277"/>
      <c r="P1346" s="277"/>
      <c r="Q1346" s="277"/>
    </row>
    <row r="1347" spans="1:17" s="275" customFormat="1" ht="10.15" x14ac:dyDescent="0.2">
      <c r="A1347" s="282"/>
      <c r="B1347" s="282"/>
      <c r="C1347" s="282"/>
      <c r="D1347" s="279" t="s">
        <v>570</v>
      </c>
      <c r="E1347" s="276"/>
      <c r="F1347" s="386">
        <v>-2</v>
      </c>
      <c r="G1347" s="386">
        <v>0.8</v>
      </c>
      <c r="H1347" s="386"/>
      <c r="I1347" s="386">
        <v>2.1</v>
      </c>
      <c r="J1347" s="386">
        <f t="shared" si="97"/>
        <v>-3.36</v>
      </c>
      <c r="K1347" s="277"/>
      <c r="L1347" s="277"/>
      <c r="M1347" s="277"/>
      <c r="N1347" s="277"/>
      <c r="O1347" s="277"/>
      <c r="P1347" s="277"/>
      <c r="Q1347" s="277"/>
    </row>
    <row r="1348" spans="1:17" s="275" customFormat="1" ht="10.15" x14ac:dyDescent="0.2">
      <c r="A1348" s="282"/>
      <c r="B1348" s="282"/>
      <c r="C1348" s="282"/>
      <c r="D1348" s="279" t="s">
        <v>575</v>
      </c>
      <c r="E1348" s="276"/>
      <c r="F1348" s="386">
        <v>-2</v>
      </c>
      <c r="G1348" s="386">
        <v>0.8</v>
      </c>
      <c r="H1348" s="386"/>
      <c r="I1348" s="386">
        <v>2.1</v>
      </c>
      <c r="J1348" s="386">
        <f t="shared" si="97"/>
        <v>-3.36</v>
      </c>
      <c r="K1348" s="277"/>
      <c r="L1348" s="277"/>
      <c r="M1348" s="277"/>
      <c r="N1348" s="277"/>
      <c r="O1348" s="277"/>
      <c r="P1348" s="277"/>
      <c r="Q1348" s="277"/>
    </row>
    <row r="1349" spans="1:17" s="275" customFormat="1" ht="10.15" x14ac:dyDescent="0.2">
      <c r="A1349" s="282"/>
      <c r="B1349" s="282"/>
      <c r="C1349" s="282"/>
      <c r="D1349" s="279"/>
      <c r="E1349" s="276"/>
      <c r="F1349" s="386">
        <v>-1</v>
      </c>
      <c r="G1349" s="386">
        <v>1.85</v>
      </c>
      <c r="H1349" s="386"/>
      <c r="I1349" s="386">
        <v>1.1000000000000001</v>
      </c>
      <c r="J1349" s="386">
        <f t="shared" si="97"/>
        <v>-2.04</v>
      </c>
      <c r="K1349" s="277"/>
      <c r="L1349" s="277"/>
      <c r="M1349" s="277"/>
      <c r="N1349" s="277"/>
      <c r="O1349" s="277"/>
      <c r="P1349" s="277"/>
      <c r="Q1349" s="277"/>
    </row>
    <row r="1350" spans="1:17" s="275" customFormat="1" ht="10.15" x14ac:dyDescent="0.2">
      <c r="A1350" s="282"/>
      <c r="B1350" s="282"/>
      <c r="C1350" s="282"/>
      <c r="D1350" s="279" t="s">
        <v>494</v>
      </c>
      <c r="E1350" s="276"/>
      <c r="F1350" s="386">
        <v>-1</v>
      </c>
      <c r="G1350" s="386">
        <v>0.8</v>
      </c>
      <c r="H1350" s="386"/>
      <c r="I1350" s="386">
        <v>2.1</v>
      </c>
      <c r="J1350" s="386">
        <f t="shared" si="97"/>
        <v>-1.68</v>
      </c>
      <c r="K1350" s="277"/>
      <c r="L1350" s="277"/>
      <c r="M1350" s="277"/>
      <c r="N1350" s="277"/>
      <c r="O1350" s="277"/>
      <c r="P1350" s="277"/>
      <c r="Q1350" s="277"/>
    </row>
    <row r="1351" spans="1:17" s="275" customFormat="1" ht="10.15" x14ac:dyDescent="0.2">
      <c r="A1351" s="282"/>
      <c r="B1351" s="282"/>
      <c r="C1351" s="282"/>
      <c r="D1351" s="279" t="s">
        <v>494</v>
      </c>
      <c r="E1351" s="276"/>
      <c r="F1351" s="386">
        <v>-1</v>
      </c>
      <c r="G1351" s="386">
        <v>0.8</v>
      </c>
      <c r="H1351" s="386"/>
      <c r="I1351" s="386">
        <v>2.1</v>
      </c>
      <c r="J1351" s="386">
        <f t="shared" si="97"/>
        <v>-1.68</v>
      </c>
      <c r="K1351" s="277"/>
      <c r="L1351" s="277"/>
      <c r="M1351" s="277"/>
      <c r="N1351" s="277"/>
      <c r="O1351" s="277"/>
      <c r="P1351" s="277"/>
      <c r="Q1351" s="277"/>
    </row>
    <row r="1352" spans="1:17" s="275" customFormat="1" ht="10.15" x14ac:dyDescent="0.2">
      <c r="A1352" s="282"/>
      <c r="B1352" s="282"/>
      <c r="C1352" s="282"/>
      <c r="D1352" s="279" t="s">
        <v>579</v>
      </c>
      <c r="E1352" s="276"/>
      <c r="F1352" s="386">
        <v>-1</v>
      </c>
      <c r="G1352" s="386">
        <v>0.8</v>
      </c>
      <c r="H1352" s="386"/>
      <c r="I1352" s="386">
        <v>2.1</v>
      </c>
      <c r="J1352" s="386">
        <f t="shared" si="97"/>
        <v>-1.68</v>
      </c>
      <c r="K1352" s="277"/>
      <c r="L1352" s="277"/>
      <c r="M1352" s="277"/>
      <c r="N1352" s="277"/>
      <c r="O1352" s="277"/>
      <c r="P1352" s="277"/>
      <c r="Q1352" s="277"/>
    </row>
    <row r="1353" spans="1:17" s="275" customFormat="1" ht="10.15" x14ac:dyDescent="0.2">
      <c r="A1353" s="282"/>
      <c r="B1353" s="282"/>
      <c r="C1353" s="282"/>
      <c r="D1353" s="279" t="s">
        <v>580</v>
      </c>
      <c r="E1353" s="276"/>
      <c r="F1353" s="386">
        <v>-1</v>
      </c>
      <c r="G1353" s="386">
        <v>0.8</v>
      </c>
      <c r="H1353" s="386"/>
      <c r="I1353" s="386">
        <v>2.1</v>
      </c>
      <c r="J1353" s="386">
        <f t="shared" si="97"/>
        <v>-1.68</v>
      </c>
      <c r="K1353" s="277"/>
      <c r="L1353" s="277"/>
      <c r="M1353" s="277"/>
      <c r="N1353" s="277"/>
      <c r="O1353" s="277"/>
      <c r="P1353" s="277"/>
      <c r="Q1353" s="277"/>
    </row>
    <row r="1354" spans="1:17" s="275" customFormat="1" ht="10.15" x14ac:dyDescent="0.2">
      <c r="A1354" s="282"/>
      <c r="B1354" s="282"/>
      <c r="C1354" s="282"/>
      <c r="D1354" s="279"/>
      <c r="E1354" s="276"/>
      <c r="F1354" s="386">
        <v>-1</v>
      </c>
      <c r="G1354" s="386">
        <v>1.75</v>
      </c>
      <c r="H1354" s="386"/>
      <c r="I1354" s="386">
        <v>1.1000000000000001</v>
      </c>
      <c r="J1354" s="386">
        <f t="shared" si="97"/>
        <v>-1.93</v>
      </c>
      <c r="K1354" s="277"/>
      <c r="L1354" s="277"/>
      <c r="M1354" s="277"/>
      <c r="N1354" s="277"/>
      <c r="O1354" s="277"/>
      <c r="P1354" s="277"/>
      <c r="Q1354" s="277"/>
    </row>
    <row r="1355" spans="1:17" s="275" customFormat="1" ht="10.15" x14ac:dyDescent="0.2">
      <c r="A1355" s="282"/>
      <c r="B1355" s="282"/>
      <c r="C1355" s="282"/>
      <c r="D1355" s="279"/>
      <c r="E1355" s="276"/>
      <c r="F1355" s="386">
        <v>-1</v>
      </c>
      <c r="G1355" s="386">
        <v>0.7</v>
      </c>
      <c r="H1355" s="386"/>
      <c r="I1355" s="386">
        <v>1.1000000000000001</v>
      </c>
      <c r="J1355" s="386">
        <f t="shared" si="97"/>
        <v>-0.77</v>
      </c>
      <c r="K1355" s="277"/>
      <c r="L1355" s="277"/>
      <c r="M1355" s="277"/>
      <c r="N1355" s="277"/>
      <c r="O1355" s="277"/>
      <c r="P1355" s="277"/>
      <c r="Q1355" s="277"/>
    </row>
    <row r="1356" spans="1:17" s="275" customFormat="1" x14ac:dyDescent="0.2">
      <c r="A1356" s="282"/>
      <c r="B1356" s="282"/>
      <c r="C1356" s="282"/>
      <c r="D1356" s="279" t="s">
        <v>547</v>
      </c>
      <c r="E1356" s="276"/>
      <c r="F1356" s="386">
        <v>-5</v>
      </c>
      <c r="G1356" s="386">
        <v>1.1000000000000001</v>
      </c>
      <c r="H1356" s="386"/>
      <c r="I1356" s="386">
        <v>1</v>
      </c>
      <c r="J1356" s="386">
        <f t="shared" si="97"/>
        <v>-5.5</v>
      </c>
      <c r="K1356" s="277"/>
      <c r="L1356" s="277"/>
      <c r="M1356" s="277"/>
      <c r="N1356" s="277"/>
      <c r="O1356" s="277"/>
      <c r="P1356" s="277"/>
      <c r="Q1356" s="277"/>
    </row>
    <row r="1357" spans="1:17" s="275" customFormat="1" ht="10.15" x14ac:dyDescent="0.2">
      <c r="A1357" s="282"/>
      <c r="B1357" s="282"/>
      <c r="C1357" s="282"/>
      <c r="D1357" s="279"/>
      <c r="E1357" s="276"/>
      <c r="F1357" s="386">
        <v>-2</v>
      </c>
      <c r="G1357" s="386">
        <v>0.85</v>
      </c>
      <c r="H1357" s="386"/>
      <c r="I1357" s="386">
        <v>1</v>
      </c>
      <c r="J1357" s="386">
        <f t="shared" si="97"/>
        <v>-1.7</v>
      </c>
      <c r="K1357" s="277"/>
      <c r="L1357" s="277"/>
      <c r="M1357" s="277"/>
      <c r="N1357" s="277"/>
      <c r="O1357" s="277"/>
      <c r="P1357" s="277"/>
      <c r="Q1357" s="277"/>
    </row>
    <row r="1358" spans="1:17" s="275" customFormat="1" ht="10.15" x14ac:dyDescent="0.2">
      <c r="A1358" s="282"/>
      <c r="B1358" s="282"/>
      <c r="C1358" s="282"/>
      <c r="D1358" s="279"/>
      <c r="E1358" s="276"/>
      <c r="F1358" s="386">
        <v>-1</v>
      </c>
      <c r="G1358" s="386">
        <v>3.75</v>
      </c>
      <c r="H1358" s="386"/>
      <c r="I1358" s="386">
        <v>2.1</v>
      </c>
      <c r="J1358" s="386">
        <f t="shared" si="97"/>
        <v>-7.88</v>
      </c>
      <c r="K1358" s="277"/>
      <c r="L1358" s="277"/>
      <c r="M1358" s="277"/>
      <c r="N1358" s="277"/>
      <c r="O1358" s="277"/>
      <c r="P1358" s="277"/>
      <c r="Q1358" s="277"/>
    </row>
    <row r="1359" spans="1:17" s="275" customFormat="1" ht="10.15" x14ac:dyDescent="0.2">
      <c r="A1359" s="282"/>
      <c r="B1359" s="282"/>
      <c r="C1359" s="282"/>
      <c r="D1359" s="279"/>
      <c r="E1359" s="276"/>
      <c r="F1359" s="386">
        <v>-1</v>
      </c>
      <c r="G1359" s="386">
        <v>1.1499999999999999</v>
      </c>
      <c r="H1359" s="386"/>
      <c r="I1359" s="386">
        <v>2.1</v>
      </c>
      <c r="J1359" s="386">
        <f t="shared" si="97"/>
        <v>-2.42</v>
      </c>
      <c r="K1359" s="277"/>
      <c r="L1359" s="277"/>
      <c r="M1359" s="277"/>
      <c r="N1359" s="277"/>
      <c r="O1359" s="277"/>
      <c r="P1359" s="277"/>
      <c r="Q1359" s="277"/>
    </row>
    <row r="1360" spans="1:17" s="275" customFormat="1" x14ac:dyDescent="0.2">
      <c r="A1360" s="282"/>
      <c r="B1360" s="282"/>
      <c r="C1360" s="282"/>
      <c r="D1360" s="279" t="s">
        <v>603</v>
      </c>
      <c r="E1360" s="276"/>
      <c r="F1360" s="386">
        <v>-2</v>
      </c>
      <c r="G1360" s="386">
        <v>1.6</v>
      </c>
      <c r="H1360" s="386"/>
      <c r="I1360" s="386">
        <v>2.1</v>
      </c>
      <c r="J1360" s="386">
        <f t="shared" si="97"/>
        <v>-6.72</v>
      </c>
      <c r="K1360" s="277"/>
      <c r="L1360" s="277"/>
      <c r="M1360" s="277"/>
      <c r="N1360" s="277"/>
      <c r="O1360" s="277"/>
      <c r="P1360" s="277"/>
      <c r="Q1360" s="277"/>
    </row>
    <row r="1361" spans="1:17" s="275" customFormat="1" ht="10.15" x14ac:dyDescent="0.2">
      <c r="A1361" s="282"/>
      <c r="B1361" s="282"/>
      <c r="C1361" s="282"/>
      <c r="D1361" s="279"/>
      <c r="E1361" s="276"/>
      <c r="F1361" s="386">
        <v>-1</v>
      </c>
      <c r="G1361" s="386">
        <v>3.2</v>
      </c>
      <c r="H1361" s="386"/>
      <c r="I1361" s="386">
        <v>0.5</v>
      </c>
      <c r="J1361" s="386">
        <f t="shared" si="97"/>
        <v>-1.6</v>
      </c>
      <c r="K1361" s="277"/>
      <c r="L1361" s="277"/>
      <c r="M1361" s="277"/>
      <c r="N1361" s="277"/>
      <c r="O1361" s="277"/>
      <c r="P1361" s="277"/>
      <c r="Q1361" s="277"/>
    </row>
    <row r="1362" spans="1:17" s="275" customFormat="1" ht="10.15" x14ac:dyDescent="0.2">
      <c r="A1362" s="282"/>
      <c r="B1362" s="282"/>
      <c r="C1362" s="282"/>
      <c r="D1362" s="279" t="s">
        <v>604</v>
      </c>
      <c r="E1362" s="276"/>
      <c r="F1362" s="386">
        <v>-3</v>
      </c>
      <c r="G1362" s="386">
        <v>0.7</v>
      </c>
      <c r="H1362" s="386"/>
      <c r="I1362" s="386">
        <v>2.1</v>
      </c>
      <c r="J1362" s="386">
        <f t="shared" si="97"/>
        <v>-4.41</v>
      </c>
      <c r="K1362" s="277"/>
      <c r="L1362" s="277"/>
      <c r="M1362" s="277"/>
      <c r="N1362" s="277"/>
      <c r="O1362" s="277"/>
      <c r="P1362" s="277"/>
      <c r="Q1362" s="277"/>
    </row>
    <row r="1363" spans="1:17" s="275" customFormat="1" ht="10.15" x14ac:dyDescent="0.2">
      <c r="A1363" s="282"/>
      <c r="B1363" s="282"/>
      <c r="C1363" s="282"/>
      <c r="D1363" s="279"/>
      <c r="E1363" s="276"/>
      <c r="F1363" s="386">
        <v>-1</v>
      </c>
      <c r="G1363" s="386">
        <v>0.8</v>
      </c>
      <c r="H1363" s="386"/>
      <c r="I1363" s="386">
        <v>2.1</v>
      </c>
      <c r="J1363" s="386">
        <f t="shared" si="97"/>
        <v>-1.68</v>
      </c>
      <c r="K1363" s="277"/>
      <c r="L1363" s="277"/>
      <c r="M1363" s="277"/>
      <c r="N1363" s="277"/>
      <c r="O1363" s="277"/>
      <c r="P1363" s="277"/>
      <c r="Q1363" s="277"/>
    </row>
    <row r="1364" spans="1:17" s="275" customFormat="1" x14ac:dyDescent="0.2">
      <c r="A1364" s="282"/>
      <c r="B1364" s="282"/>
      <c r="C1364" s="282"/>
      <c r="D1364" s="279" t="s">
        <v>584</v>
      </c>
      <c r="E1364" s="276"/>
      <c r="F1364" s="386">
        <v>-1</v>
      </c>
      <c r="G1364" s="386">
        <v>0.8</v>
      </c>
      <c r="H1364" s="386"/>
      <c r="I1364" s="386">
        <v>2.1</v>
      </c>
      <c r="J1364" s="386">
        <f t="shared" si="97"/>
        <v>-1.68</v>
      </c>
      <c r="K1364" s="277"/>
      <c r="L1364" s="277"/>
      <c r="M1364" s="277"/>
      <c r="N1364" s="277"/>
      <c r="O1364" s="277"/>
      <c r="P1364" s="277"/>
      <c r="Q1364" s="277"/>
    </row>
    <row r="1365" spans="1:17" s="275" customFormat="1" x14ac:dyDescent="0.2">
      <c r="A1365" s="282"/>
      <c r="B1365" s="282"/>
      <c r="C1365" s="282"/>
      <c r="D1365" s="279" t="s">
        <v>585</v>
      </c>
      <c r="E1365" s="276"/>
      <c r="F1365" s="386">
        <v>-1</v>
      </c>
      <c r="G1365" s="386">
        <v>0.8</v>
      </c>
      <c r="H1365" s="386"/>
      <c r="I1365" s="386">
        <v>2.1</v>
      </c>
      <c r="J1365" s="386">
        <f t="shared" si="97"/>
        <v>-1.68</v>
      </c>
      <c r="K1365" s="277"/>
      <c r="L1365" s="277"/>
      <c r="M1365" s="277"/>
      <c r="N1365" s="277"/>
      <c r="O1365" s="277"/>
      <c r="P1365" s="277"/>
      <c r="Q1365" s="277"/>
    </row>
    <row r="1366" spans="1:17" s="275" customFormat="1" ht="10.15" x14ac:dyDescent="0.2">
      <c r="A1366" s="282"/>
      <c r="B1366" s="282"/>
      <c r="C1366" s="282"/>
      <c r="D1366" s="279" t="s">
        <v>564</v>
      </c>
      <c r="E1366" s="276"/>
      <c r="F1366" s="386">
        <v>-1</v>
      </c>
      <c r="G1366" s="386">
        <v>0.8</v>
      </c>
      <c r="H1366" s="386"/>
      <c r="I1366" s="386">
        <v>2.1</v>
      </c>
      <c r="J1366" s="386">
        <f t="shared" si="97"/>
        <v>-1.68</v>
      </c>
      <c r="K1366" s="277"/>
      <c r="L1366" s="277"/>
      <c r="M1366" s="277"/>
      <c r="N1366" s="277"/>
      <c r="O1366" s="277"/>
      <c r="P1366" s="277"/>
      <c r="Q1366" s="277"/>
    </row>
    <row r="1367" spans="1:17" s="275" customFormat="1" ht="10.15" x14ac:dyDescent="0.2">
      <c r="A1367" s="282"/>
      <c r="B1367" s="282"/>
      <c r="C1367" s="282"/>
      <c r="D1367" s="279" t="s">
        <v>177</v>
      </c>
      <c r="E1367" s="276"/>
      <c r="F1367" s="386">
        <v>-1</v>
      </c>
      <c r="G1367" s="386">
        <v>0.8</v>
      </c>
      <c r="H1367" s="386"/>
      <c r="I1367" s="386">
        <v>2.1</v>
      </c>
      <c r="J1367" s="386">
        <f t="shared" si="97"/>
        <v>-1.68</v>
      </c>
      <c r="K1367" s="277"/>
      <c r="L1367" s="277"/>
      <c r="M1367" s="277"/>
      <c r="N1367" s="277"/>
      <c r="O1367" s="277"/>
      <c r="P1367" s="277"/>
      <c r="Q1367" s="277"/>
    </row>
    <row r="1368" spans="1:17" s="275" customFormat="1" ht="10.15" x14ac:dyDescent="0.2">
      <c r="A1368" s="282"/>
      <c r="B1368" s="282"/>
      <c r="C1368" s="282"/>
      <c r="D1368" s="279"/>
      <c r="E1368" s="276"/>
      <c r="F1368" s="386">
        <v>-1</v>
      </c>
      <c r="G1368" s="386">
        <v>1.1499999999999999</v>
      </c>
      <c r="H1368" s="386"/>
      <c r="I1368" s="386">
        <v>1</v>
      </c>
      <c r="J1368" s="386">
        <f t="shared" si="97"/>
        <v>-1.1499999999999999</v>
      </c>
      <c r="K1368" s="277"/>
      <c r="L1368" s="277"/>
      <c r="M1368" s="277"/>
      <c r="N1368" s="277"/>
      <c r="O1368" s="277"/>
      <c r="P1368" s="277"/>
      <c r="Q1368" s="277"/>
    </row>
    <row r="1369" spans="1:17" s="275" customFormat="1" x14ac:dyDescent="0.2">
      <c r="A1369" s="282"/>
      <c r="B1369" s="282"/>
      <c r="C1369" s="282"/>
      <c r="D1369" s="279" t="s">
        <v>586</v>
      </c>
      <c r="E1369" s="276"/>
      <c r="F1369" s="386">
        <v>-1</v>
      </c>
      <c r="G1369" s="386">
        <v>0.8</v>
      </c>
      <c r="H1369" s="386"/>
      <c r="I1369" s="386">
        <v>2.1</v>
      </c>
      <c r="J1369" s="386">
        <f t="shared" si="97"/>
        <v>-1.68</v>
      </c>
      <c r="K1369" s="277"/>
      <c r="L1369" s="277"/>
      <c r="M1369" s="277"/>
      <c r="N1369" s="277"/>
      <c r="O1369" s="277"/>
      <c r="P1369" s="277"/>
      <c r="Q1369" s="277"/>
    </row>
    <row r="1370" spans="1:17" s="275" customFormat="1" ht="10.15" x14ac:dyDescent="0.2">
      <c r="A1370" s="282"/>
      <c r="B1370" s="282"/>
      <c r="C1370" s="282"/>
      <c r="D1370" s="279"/>
      <c r="E1370" s="276"/>
      <c r="F1370" s="386">
        <v>-1</v>
      </c>
      <c r="G1370" s="386">
        <v>1.1499999999999999</v>
      </c>
      <c r="H1370" s="386"/>
      <c r="I1370" s="386">
        <v>1</v>
      </c>
      <c r="J1370" s="386">
        <f t="shared" si="97"/>
        <v>-1.1499999999999999</v>
      </c>
      <c r="K1370" s="277"/>
      <c r="L1370" s="277"/>
      <c r="M1370" s="277"/>
      <c r="N1370" s="277"/>
      <c r="O1370" s="277"/>
      <c r="P1370" s="277"/>
      <c r="Q1370" s="277"/>
    </row>
    <row r="1371" spans="1:17" s="275" customFormat="1" x14ac:dyDescent="0.2">
      <c r="A1371" s="282"/>
      <c r="B1371" s="282"/>
      <c r="C1371" s="282"/>
      <c r="D1371" s="279" t="s">
        <v>587</v>
      </c>
      <c r="E1371" s="276"/>
      <c r="F1371" s="386">
        <v>-1</v>
      </c>
      <c r="G1371" s="386">
        <v>0.8</v>
      </c>
      <c r="H1371" s="386"/>
      <c r="I1371" s="386">
        <v>2.1</v>
      </c>
      <c r="J1371" s="386">
        <f t="shared" si="97"/>
        <v>-1.68</v>
      </c>
      <c r="K1371" s="277"/>
      <c r="L1371" s="277"/>
      <c r="M1371" s="277"/>
      <c r="N1371" s="277"/>
      <c r="O1371" s="277"/>
      <c r="P1371" s="277"/>
      <c r="Q1371" s="277"/>
    </row>
    <row r="1372" spans="1:17" s="275" customFormat="1" ht="10.15" x14ac:dyDescent="0.2">
      <c r="A1372" s="282"/>
      <c r="B1372" s="282"/>
      <c r="C1372" s="282"/>
      <c r="D1372" s="279"/>
      <c r="E1372" s="276"/>
      <c r="F1372" s="386">
        <v>-1</v>
      </c>
      <c r="G1372" s="386">
        <v>1.1499999999999999</v>
      </c>
      <c r="H1372" s="386"/>
      <c r="I1372" s="386">
        <v>1</v>
      </c>
      <c r="J1372" s="386">
        <f t="shared" si="97"/>
        <v>-1.1499999999999999</v>
      </c>
      <c r="K1372" s="277"/>
      <c r="L1372" s="277"/>
      <c r="M1372" s="277"/>
      <c r="N1372" s="277"/>
      <c r="O1372" s="277"/>
      <c r="P1372" s="277"/>
      <c r="Q1372" s="277"/>
    </row>
    <row r="1373" spans="1:17" s="275" customFormat="1" x14ac:dyDescent="0.2">
      <c r="A1373" s="282"/>
      <c r="B1373" s="282"/>
      <c r="C1373" s="282"/>
      <c r="D1373" s="279" t="s">
        <v>588</v>
      </c>
      <c r="E1373" s="276"/>
      <c r="F1373" s="386">
        <v>-1</v>
      </c>
      <c r="G1373" s="386">
        <v>0.8</v>
      </c>
      <c r="H1373" s="386"/>
      <c r="I1373" s="386">
        <v>2.1</v>
      </c>
      <c r="J1373" s="386">
        <f t="shared" si="97"/>
        <v>-1.68</v>
      </c>
      <c r="K1373" s="277"/>
      <c r="L1373" s="277"/>
      <c r="M1373" s="277"/>
      <c r="N1373" s="277"/>
      <c r="O1373" s="277"/>
      <c r="P1373" s="277"/>
      <c r="Q1373" s="277"/>
    </row>
    <row r="1374" spans="1:17" s="275" customFormat="1" ht="10.15" x14ac:dyDescent="0.2">
      <c r="A1374" s="282"/>
      <c r="B1374" s="282"/>
      <c r="C1374" s="282"/>
      <c r="D1374" s="279"/>
      <c r="E1374" s="276"/>
      <c r="F1374" s="386">
        <v>-1</v>
      </c>
      <c r="G1374" s="386">
        <v>1.1499999999999999</v>
      </c>
      <c r="H1374" s="386"/>
      <c r="I1374" s="386">
        <v>1</v>
      </c>
      <c r="J1374" s="386">
        <f t="shared" si="97"/>
        <v>-1.1499999999999999</v>
      </c>
      <c r="K1374" s="277"/>
      <c r="L1374" s="277"/>
      <c r="M1374" s="277"/>
      <c r="N1374" s="277"/>
      <c r="O1374" s="277"/>
      <c r="P1374" s="277"/>
      <c r="Q1374" s="277"/>
    </row>
    <row r="1375" spans="1:17" s="275" customFormat="1" ht="10.15" x14ac:dyDescent="0.2">
      <c r="A1375" s="282"/>
      <c r="B1375" s="282"/>
      <c r="C1375" s="282"/>
      <c r="D1375" s="279" t="s">
        <v>589</v>
      </c>
      <c r="E1375" s="276"/>
      <c r="F1375" s="386">
        <v>-3</v>
      </c>
      <c r="G1375" s="386">
        <v>0.8</v>
      </c>
      <c r="H1375" s="386"/>
      <c r="I1375" s="386">
        <v>2.1</v>
      </c>
      <c r="J1375" s="386">
        <f t="shared" si="97"/>
        <v>-5.04</v>
      </c>
      <c r="K1375" s="277"/>
      <c r="L1375" s="277"/>
      <c r="M1375" s="277"/>
      <c r="N1375" s="277"/>
      <c r="O1375" s="277"/>
      <c r="P1375" s="277"/>
      <c r="Q1375" s="277"/>
    </row>
    <row r="1376" spans="1:17" s="275" customFormat="1" ht="10.15" x14ac:dyDescent="0.2">
      <c r="A1376" s="282"/>
      <c r="B1376" s="282"/>
      <c r="C1376" s="282"/>
      <c r="D1376" s="279"/>
      <c r="E1376" s="276"/>
      <c r="F1376" s="386">
        <v>-2</v>
      </c>
      <c r="G1376" s="386">
        <v>1.2</v>
      </c>
      <c r="H1376" s="386"/>
      <c r="I1376" s="386">
        <v>1.1000000000000001</v>
      </c>
      <c r="J1376" s="386">
        <f t="shared" si="97"/>
        <v>-2.64</v>
      </c>
      <c r="K1376" s="277"/>
      <c r="L1376" s="277"/>
      <c r="M1376" s="277"/>
      <c r="N1376" s="277"/>
      <c r="O1376" s="277"/>
      <c r="P1376" s="277"/>
      <c r="Q1376" s="277"/>
    </row>
    <row r="1377" spans="1:17" s="275" customFormat="1" ht="10.15" x14ac:dyDescent="0.2">
      <c r="A1377" s="282"/>
      <c r="B1377" s="282"/>
      <c r="C1377" s="282"/>
      <c r="D1377" s="279" t="s">
        <v>590</v>
      </c>
      <c r="E1377" s="276"/>
      <c r="F1377" s="386">
        <v>-3</v>
      </c>
      <c r="G1377" s="386">
        <v>0.8</v>
      </c>
      <c r="H1377" s="386"/>
      <c r="I1377" s="386">
        <v>2.1</v>
      </c>
      <c r="J1377" s="386">
        <f t="shared" si="97"/>
        <v>-5.04</v>
      </c>
      <c r="K1377" s="277"/>
      <c r="L1377" s="277"/>
      <c r="M1377" s="277"/>
      <c r="N1377" s="277"/>
      <c r="O1377" s="277"/>
      <c r="P1377" s="277"/>
      <c r="Q1377" s="277"/>
    </row>
    <row r="1378" spans="1:17" s="275" customFormat="1" ht="10.15" x14ac:dyDescent="0.2">
      <c r="A1378" s="282"/>
      <c r="B1378" s="282"/>
      <c r="C1378" s="282"/>
      <c r="D1378" s="279"/>
      <c r="E1378" s="276"/>
      <c r="F1378" s="386">
        <v>-2</v>
      </c>
      <c r="G1378" s="386">
        <v>1.2</v>
      </c>
      <c r="H1378" s="386"/>
      <c r="I1378" s="386">
        <v>1.1000000000000001</v>
      </c>
      <c r="J1378" s="386">
        <f t="shared" si="97"/>
        <v>-2.64</v>
      </c>
      <c r="K1378" s="277"/>
      <c r="L1378" s="277"/>
      <c r="M1378" s="277"/>
      <c r="N1378" s="277"/>
      <c r="O1378" s="277"/>
      <c r="P1378" s="277"/>
      <c r="Q1378" s="277"/>
    </row>
    <row r="1379" spans="1:17" s="275" customFormat="1" ht="10.15" x14ac:dyDescent="0.2">
      <c r="A1379" s="282"/>
      <c r="B1379" s="282"/>
      <c r="C1379" s="282"/>
      <c r="D1379" s="279" t="s">
        <v>591</v>
      </c>
      <c r="E1379" s="276"/>
      <c r="F1379" s="386">
        <v>-3</v>
      </c>
      <c r="G1379" s="386">
        <v>0.8</v>
      </c>
      <c r="H1379" s="386"/>
      <c r="I1379" s="386">
        <v>2.1</v>
      </c>
      <c r="J1379" s="386">
        <f t="shared" si="97"/>
        <v>-5.04</v>
      </c>
      <c r="K1379" s="277"/>
      <c r="L1379" s="277"/>
      <c r="M1379" s="277"/>
      <c r="N1379" s="277"/>
      <c r="O1379" s="277"/>
      <c r="P1379" s="277"/>
      <c r="Q1379" s="277"/>
    </row>
    <row r="1380" spans="1:17" s="275" customFormat="1" ht="10.15" x14ac:dyDescent="0.2">
      <c r="A1380" s="282"/>
      <c r="B1380" s="282"/>
      <c r="C1380" s="282"/>
      <c r="D1380" s="279"/>
      <c r="E1380" s="276"/>
      <c r="F1380" s="386">
        <v>-2</v>
      </c>
      <c r="G1380" s="386">
        <v>1.2</v>
      </c>
      <c r="H1380" s="386"/>
      <c r="I1380" s="386">
        <v>1.1000000000000001</v>
      </c>
      <c r="J1380" s="386">
        <f t="shared" si="97"/>
        <v>-2.64</v>
      </c>
      <c r="K1380" s="277"/>
      <c r="L1380" s="277"/>
      <c r="M1380" s="277"/>
      <c r="N1380" s="277"/>
      <c r="O1380" s="277"/>
      <c r="P1380" s="277"/>
      <c r="Q1380" s="277"/>
    </row>
    <row r="1381" spans="1:17" s="275" customFormat="1" x14ac:dyDescent="0.2">
      <c r="A1381" s="282"/>
      <c r="B1381" s="282"/>
      <c r="C1381" s="282"/>
      <c r="D1381" s="279" t="s">
        <v>586</v>
      </c>
      <c r="E1381" s="276"/>
      <c r="F1381" s="386">
        <v>-1</v>
      </c>
      <c r="G1381" s="386">
        <v>0.8</v>
      </c>
      <c r="H1381" s="386"/>
      <c r="I1381" s="386">
        <v>2.1</v>
      </c>
      <c r="J1381" s="386">
        <f t="shared" si="97"/>
        <v>-1.68</v>
      </c>
      <c r="K1381" s="277"/>
      <c r="L1381" s="277"/>
      <c r="M1381" s="277"/>
      <c r="N1381" s="277"/>
      <c r="O1381" s="277"/>
      <c r="P1381" s="277"/>
      <c r="Q1381" s="277"/>
    </row>
    <row r="1382" spans="1:17" s="275" customFormat="1" ht="10.15" x14ac:dyDescent="0.2">
      <c r="A1382" s="282"/>
      <c r="B1382" s="282"/>
      <c r="C1382" s="282"/>
      <c r="D1382" s="279"/>
      <c r="E1382" s="276"/>
      <c r="F1382" s="386">
        <v>-1</v>
      </c>
      <c r="G1382" s="386">
        <v>1</v>
      </c>
      <c r="H1382" s="386"/>
      <c r="I1382" s="386">
        <v>0.6</v>
      </c>
      <c r="J1382" s="386">
        <f t="shared" si="97"/>
        <v>-0.6</v>
      </c>
      <c r="K1382" s="277"/>
      <c r="L1382" s="277"/>
      <c r="M1382" s="277"/>
      <c r="N1382" s="277"/>
      <c r="O1382" s="277"/>
      <c r="P1382" s="277"/>
      <c r="Q1382" s="277"/>
    </row>
    <row r="1383" spans="1:17" s="275" customFormat="1" ht="10.15" x14ac:dyDescent="0.2">
      <c r="A1383" s="282"/>
      <c r="B1383" s="282"/>
      <c r="C1383" s="282"/>
      <c r="D1383" s="279" t="s">
        <v>592</v>
      </c>
      <c r="E1383" s="276"/>
      <c r="F1383" s="386">
        <v>-3</v>
      </c>
      <c r="G1383" s="386">
        <v>0.8</v>
      </c>
      <c r="H1383" s="386"/>
      <c r="I1383" s="386">
        <v>2.1</v>
      </c>
      <c r="J1383" s="386">
        <f t="shared" si="97"/>
        <v>-5.04</v>
      </c>
      <c r="K1383" s="277"/>
      <c r="L1383" s="277"/>
      <c r="M1383" s="277"/>
      <c r="N1383" s="277"/>
      <c r="O1383" s="277"/>
      <c r="P1383" s="277"/>
      <c r="Q1383" s="277"/>
    </row>
    <row r="1384" spans="1:17" s="275" customFormat="1" ht="10.15" x14ac:dyDescent="0.2">
      <c r="A1384" s="282"/>
      <c r="B1384" s="282"/>
      <c r="C1384" s="282"/>
      <c r="D1384" s="279"/>
      <c r="E1384" s="276"/>
      <c r="F1384" s="386">
        <v>-2</v>
      </c>
      <c r="G1384" s="386">
        <v>1.2</v>
      </c>
      <c r="H1384" s="386"/>
      <c r="I1384" s="386">
        <v>1.1000000000000001</v>
      </c>
      <c r="J1384" s="386">
        <f t="shared" si="97"/>
        <v>-2.64</v>
      </c>
      <c r="K1384" s="277"/>
      <c r="L1384" s="277"/>
      <c r="M1384" s="277"/>
      <c r="N1384" s="277"/>
      <c r="O1384" s="277"/>
      <c r="P1384" s="277"/>
      <c r="Q1384" s="277"/>
    </row>
    <row r="1385" spans="1:17" s="275" customFormat="1" ht="10.15" x14ac:dyDescent="0.2">
      <c r="A1385" s="282"/>
      <c r="B1385" s="282"/>
      <c r="C1385" s="282"/>
      <c r="D1385" s="279" t="s">
        <v>471</v>
      </c>
      <c r="E1385" s="276"/>
      <c r="F1385" s="386">
        <v>-3</v>
      </c>
      <c r="G1385" s="386">
        <v>0.8</v>
      </c>
      <c r="H1385" s="386"/>
      <c r="I1385" s="386">
        <v>2.1</v>
      </c>
      <c r="J1385" s="386">
        <f t="shared" si="97"/>
        <v>-5.04</v>
      </c>
      <c r="K1385" s="277"/>
      <c r="L1385" s="277"/>
      <c r="M1385" s="277"/>
      <c r="N1385" s="277"/>
      <c r="O1385" s="277"/>
      <c r="P1385" s="277"/>
      <c r="Q1385" s="277"/>
    </row>
    <row r="1386" spans="1:17" s="275" customFormat="1" ht="10.15" x14ac:dyDescent="0.2">
      <c r="A1386" s="282"/>
      <c r="B1386" s="282"/>
      <c r="C1386" s="282"/>
      <c r="D1386" s="279"/>
      <c r="E1386" s="276"/>
      <c r="F1386" s="386">
        <v>-2</v>
      </c>
      <c r="G1386" s="386">
        <v>1.2</v>
      </c>
      <c r="H1386" s="386"/>
      <c r="I1386" s="386">
        <v>1.1000000000000001</v>
      </c>
      <c r="J1386" s="386">
        <f t="shared" si="97"/>
        <v>-2.64</v>
      </c>
      <c r="K1386" s="277"/>
      <c r="L1386" s="277"/>
      <c r="M1386" s="277"/>
      <c r="N1386" s="277"/>
      <c r="O1386" s="277"/>
      <c r="P1386" s="277"/>
      <c r="Q1386" s="277"/>
    </row>
    <row r="1387" spans="1:17" s="275" customFormat="1" ht="10.15" x14ac:dyDescent="0.2">
      <c r="A1387" s="282"/>
      <c r="B1387" s="282"/>
      <c r="C1387" s="282"/>
      <c r="D1387" s="279" t="s">
        <v>593</v>
      </c>
      <c r="E1387" s="276"/>
      <c r="F1387" s="386">
        <v>-3</v>
      </c>
      <c r="G1387" s="386">
        <v>0.8</v>
      </c>
      <c r="H1387" s="386"/>
      <c r="I1387" s="386">
        <v>2.1</v>
      </c>
      <c r="J1387" s="386">
        <f t="shared" si="97"/>
        <v>-5.04</v>
      </c>
      <c r="K1387" s="277"/>
      <c r="L1387" s="277"/>
      <c r="M1387" s="277"/>
      <c r="N1387" s="277"/>
      <c r="O1387" s="277"/>
      <c r="P1387" s="277"/>
      <c r="Q1387" s="277"/>
    </row>
    <row r="1388" spans="1:17" s="275" customFormat="1" ht="10.15" x14ac:dyDescent="0.2">
      <c r="A1388" s="282"/>
      <c r="B1388" s="282"/>
      <c r="C1388" s="282"/>
      <c r="D1388" s="279"/>
      <c r="E1388" s="276"/>
      <c r="F1388" s="386">
        <v>-2</v>
      </c>
      <c r="G1388" s="386">
        <v>1.2</v>
      </c>
      <c r="H1388" s="386"/>
      <c r="I1388" s="386">
        <v>1.1000000000000001</v>
      </c>
      <c r="J1388" s="386">
        <f t="shared" si="97"/>
        <v>-2.64</v>
      </c>
      <c r="K1388" s="277"/>
      <c r="L1388" s="277"/>
      <c r="M1388" s="277"/>
      <c r="N1388" s="277"/>
      <c r="O1388" s="277"/>
      <c r="P1388" s="277"/>
      <c r="Q1388" s="277"/>
    </row>
    <row r="1389" spans="1:17" s="275" customFormat="1" ht="10.15" x14ac:dyDescent="0.2">
      <c r="A1389" s="282"/>
      <c r="B1389" s="282"/>
      <c r="C1389" s="282"/>
      <c r="D1389" s="279" t="s">
        <v>594</v>
      </c>
      <c r="E1389" s="276"/>
      <c r="F1389" s="386">
        <v>-3</v>
      </c>
      <c r="G1389" s="386">
        <v>0.8</v>
      </c>
      <c r="H1389" s="386"/>
      <c r="I1389" s="386">
        <v>2.1</v>
      </c>
      <c r="J1389" s="386">
        <f t="shared" si="97"/>
        <v>-5.04</v>
      </c>
      <c r="K1389" s="277"/>
      <c r="L1389" s="277"/>
      <c r="M1389" s="277"/>
      <c r="N1389" s="277"/>
      <c r="O1389" s="277"/>
      <c r="P1389" s="277"/>
      <c r="Q1389" s="277"/>
    </row>
    <row r="1390" spans="1:17" s="275" customFormat="1" ht="10.15" x14ac:dyDescent="0.2">
      <c r="A1390" s="282"/>
      <c r="B1390" s="282"/>
      <c r="C1390" s="282"/>
      <c r="D1390" s="279"/>
      <c r="E1390" s="276"/>
      <c r="F1390" s="386">
        <v>-2</v>
      </c>
      <c r="G1390" s="386">
        <v>1.2</v>
      </c>
      <c r="H1390" s="386"/>
      <c r="I1390" s="386">
        <v>1.1000000000000001</v>
      </c>
      <c r="J1390" s="386">
        <f t="shared" si="97"/>
        <v>-2.64</v>
      </c>
      <c r="K1390" s="277"/>
      <c r="L1390" s="277"/>
      <c r="M1390" s="277"/>
      <c r="N1390" s="277"/>
      <c r="O1390" s="277"/>
      <c r="P1390" s="277"/>
      <c r="Q1390" s="277"/>
    </row>
    <row r="1391" spans="1:17" s="275" customFormat="1" ht="10.15" x14ac:dyDescent="0.2">
      <c r="A1391" s="282"/>
      <c r="B1391" s="282"/>
      <c r="C1391" s="282"/>
      <c r="D1391" s="279" t="s">
        <v>595</v>
      </c>
      <c r="E1391" s="276"/>
      <c r="F1391" s="386">
        <v>-3</v>
      </c>
      <c r="G1391" s="386">
        <v>0.8</v>
      </c>
      <c r="H1391" s="386"/>
      <c r="I1391" s="386">
        <v>2.1</v>
      </c>
      <c r="J1391" s="386">
        <f t="shared" si="97"/>
        <v>-5.04</v>
      </c>
      <c r="K1391" s="277"/>
      <c r="L1391" s="277"/>
      <c r="M1391" s="277"/>
      <c r="N1391" s="277"/>
      <c r="O1391" s="277"/>
      <c r="P1391" s="277"/>
      <c r="Q1391" s="277"/>
    </row>
    <row r="1392" spans="1:17" s="275" customFormat="1" ht="10.15" x14ac:dyDescent="0.2">
      <c r="A1392" s="282"/>
      <c r="B1392" s="282"/>
      <c r="C1392" s="282"/>
      <c r="D1392" s="279"/>
      <c r="E1392" s="276"/>
      <c r="F1392" s="386">
        <v>-2</v>
      </c>
      <c r="G1392" s="386">
        <v>1.2</v>
      </c>
      <c r="H1392" s="386"/>
      <c r="I1392" s="386">
        <v>1.1000000000000001</v>
      </c>
      <c r="J1392" s="386">
        <f t="shared" si="97"/>
        <v>-2.64</v>
      </c>
      <c r="K1392" s="277"/>
      <c r="L1392" s="277"/>
      <c r="M1392" s="277"/>
      <c r="N1392" s="277"/>
      <c r="O1392" s="277"/>
      <c r="P1392" s="277"/>
      <c r="Q1392" s="277"/>
    </row>
    <row r="1393" spans="1:17" s="275" customFormat="1" ht="10.15" x14ac:dyDescent="0.2">
      <c r="A1393" s="282"/>
      <c r="B1393" s="282"/>
      <c r="C1393" s="282"/>
      <c r="D1393" s="279" t="s">
        <v>596</v>
      </c>
      <c r="E1393" s="276"/>
      <c r="F1393" s="386">
        <v>-3</v>
      </c>
      <c r="G1393" s="386">
        <v>0.8</v>
      </c>
      <c r="H1393" s="386"/>
      <c r="I1393" s="386">
        <v>2.1</v>
      </c>
      <c r="J1393" s="386">
        <f t="shared" si="97"/>
        <v>-5.04</v>
      </c>
      <c r="K1393" s="277"/>
      <c r="L1393" s="277"/>
      <c r="M1393" s="277"/>
      <c r="N1393" s="277"/>
      <c r="O1393" s="277"/>
      <c r="P1393" s="277"/>
      <c r="Q1393" s="277"/>
    </row>
    <row r="1394" spans="1:17" s="275" customFormat="1" ht="10.15" x14ac:dyDescent="0.2">
      <c r="A1394" s="282"/>
      <c r="B1394" s="282"/>
      <c r="C1394" s="282"/>
      <c r="D1394" s="279"/>
      <c r="E1394" s="276"/>
      <c r="F1394" s="386">
        <v>-2</v>
      </c>
      <c r="G1394" s="386">
        <v>1.2</v>
      </c>
      <c r="H1394" s="386"/>
      <c r="I1394" s="386">
        <v>1.1000000000000001</v>
      </c>
      <c r="J1394" s="386">
        <f t="shared" si="97"/>
        <v>-2.64</v>
      </c>
      <c r="K1394" s="277"/>
      <c r="L1394" s="277"/>
      <c r="M1394" s="277"/>
      <c r="N1394" s="277"/>
      <c r="O1394" s="277"/>
      <c r="P1394" s="277"/>
      <c r="Q1394" s="277"/>
    </row>
    <row r="1395" spans="1:17" s="275" customFormat="1" ht="10.15" x14ac:dyDescent="0.2">
      <c r="A1395" s="282"/>
      <c r="B1395" s="282"/>
      <c r="C1395" s="282"/>
      <c r="D1395" s="279" t="s">
        <v>597</v>
      </c>
      <c r="E1395" s="276"/>
      <c r="F1395" s="386">
        <v>-3</v>
      </c>
      <c r="G1395" s="386">
        <v>0.8</v>
      </c>
      <c r="H1395" s="386"/>
      <c r="I1395" s="386">
        <v>2.1</v>
      </c>
      <c r="J1395" s="386">
        <f t="shared" si="97"/>
        <v>-5.04</v>
      </c>
      <c r="K1395" s="277"/>
      <c r="L1395" s="277"/>
      <c r="M1395" s="277"/>
      <c r="N1395" s="277"/>
      <c r="O1395" s="277"/>
      <c r="P1395" s="277"/>
      <c r="Q1395" s="277"/>
    </row>
    <row r="1396" spans="1:17" s="275" customFormat="1" ht="10.15" x14ac:dyDescent="0.2">
      <c r="A1396" s="282"/>
      <c r="B1396" s="282"/>
      <c r="C1396" s="282"/>
      <c r="D1396" s="279"/>
      <c r="E1396" s="276"/>
      <c r="F1396" s="386">
        <v>-2</v>
      </c>
      <c r="G1396" s="386">
        <v>1.2</v>
      </c>
      <c r="H1396" s="386"/>
      <c r="I1396" s="386">
        <v>1.1000000000000001</v>
      </c>
      <c r="J1396" s="386">
        <f t="shared" si="97"/>
        <v>-2.64</v>
      </c>
      <c r="K1396" s="277"/>
      <c r="L1396" s="277"/>
      <c r="M1396" s="277"/>
      <c r="N1396" s="277"/>
      <c r="O1396" s="277"/>
      <c r="P1396" s="277"/>
      <c r="Q1396" s="277"/>
    </row>
    <row r="1397" spans="1:17" s="275" customFormat="1" ht="10.15" x14ac:dyDescent="0.2">
      <c r="A1397" s="282"/>
      <c r="B1397" s="282"/>
      <c r="C1397" s="282"/>
      <c r="D1397" s="279" t="s">
        <v>523</v>
      </c>
      <c r="E1397" s="276"/>
      <c r="F1397" s="386">
        <v>-9</v>
      </c>
      <c r="G1397" s="386">
        <v>0.8</v>
      </c>
      <c r="H1397" s="386"/>
      <c r="I1397" s="386">
        <v>2.1</v>
      </c>
      <c r="J1397" s="386">
        <f t="shared" si="97"/>
        <v>-15.12</v>
      </c>
      <c r="K1397" s="277"/>
      <c r="L1397" s="277"/>
      <c r="M1397" s="277"/>
      <c r="N1397" s="277"/>
      <c r="O1397" s="277"/>
      <c r="P1397" s="277"/>
      <c r="Q1397" s="277"/>
    </row>
    <row r="1398" spans="1:17" s="275" customFormat="1" ht="10.15" x14ac:dyDescent="0.2">
      <c r="A1398" s="282"/>
      <c r="B1398" s="282"/>
      <c r="C1398" s="282"/>
      <c r="D1398" s="279"/>
      <c r="E1398" s="276"/>
      <c r="F1398" s="386">
        <v>-1</v>
      </c>
      <c r="G1398" s="386">
        <v>1.5</v>
      </c>
      <c r="H1398" s="386"/>
      <c r="I1398" s="386">
        <v>2.1</v>
      </c>
      <c r="J1398" s="386">
        <f t="shared" si="97"/>
        <v>-3.15</v>
      </c>
      <c r="K1398" s="277"/>
      <c r="L1398" s="277"/>
      <c r="M1398" s="277"/>
      <c r="N1398" s="277"/>
      <c r="O1398" s="277"/>
      <c r="P1398" s="277"/>
      <c r="Q1398" s="277"/>
    </row>
    <row r="1399" spans="1:17" s="275" customFormat="1" ht="10.15" x14ac:dyDescent="0.2">
      <c r="A1399" s="282"/>
      <c r="B1399" s="282"/>
      <c r="C1399" s="282"/>
      <c r="D1399" s="279"/>
      <c r="E1399" s="276"/>
      <c r="F1399" s="386">
        <v>-1</v>
      </c>
      <c r="G1399" s="386">
        <v>2.58</v>
      </c>
      <c r="H1399" s="386"/>
      <c r="I1399" s="386">
        <v>2.1</v>
      </c>
      <c r="J1399" s="386">
        <f t="shared" si="97"/>
        <v>-5.42</v>
      </c>
      <c r="K1399" s="277"/>
      <c r="L1399" s="277"/>
      <c r="M1399" s="277"/>
      <c r="N1399" s="277"/>
      <c r="O1399" s="277"/>
      <c r="P1399" s="277"/>
      <c r="Q1399" s="277"/>
    </row>
    <row r="1400" spans="1:17" s="275" customFormat="1" ht="10.15" x14ac:dyDescent="0.2">
      <c r="A1400" s="282"/>
      <c r="B1400" s="282"/>
      <c r="C1400" s="282"/>
      <c r="D1400" s="284" t="str">
        <f>"Total item "&amp;A1135</f>
        <v>Total item 9.3</v>
      </c>
      <c r="E1400" s="276"/>
      <c r="F1400" s="386"/>
      <c r="G1400" s="386"/>
      <c r="H1400" s="386"/>
      <c r="I1400" s="386"/>
      <c r="J1400" s="383">
        <f>SUM(J1137:J1399)</f>
        <v>3897.8100000000099</v>
      </c>
      <c r="K1400" s="277"/>
      <c r="L1400" s="277"/>
      <c r="M1400" s="277"/>
      <c r="N1400" s="277"/>
      <c r="O1400" s="277"/>
      <c r="P1400" s="277"/>
      <c r="Q1400" s="277"/>
    </row>
    <row r="1401" spans="1:17" s="275" customFormat="1" ht="10.15" x14ac:dyDescent="0.2">
      <c r="A1401" s="282"/>
      <c r="B1401" s="282"/>
      <c r="C1401" s="282"/>
      <c r="D1401" s="284"/>
      <c r="E1401" s="276"/>
      <c r="F1401" s="386"/>
      <c r="G1401" s="386"/>
      <c r="H1401" s="386"/>
      <c r="I1401" s="386"/>
      <c r="J1401" s="386"/>
      <c r="K1401" s="277"/>
      <c r="L1401" s="277"/>
      <c r="M1401" s="277"/>
      <c r="N1401" s="277"/>
      <c r="O1401" s="277"/>
      <c r="P1401" s="277"/>
      <c r="Q1401" s="277"/>
    </row>
    <row r="1402" spans="1:17" s="258" customFormat="1" ht="12.75" customHeight="1" x14ac:dyDescent="0.2">
      <c r="A1402" s="280" t="s">
        <v>65</v>
      </c>
      <c r="B1402" s="280" t="s">
        <v>166</v>
      </c>
      <c r="C1402" s="280" t="s">
        <v>1270</v>
      </c>
      <c r="D1402" s="261" t="s">
        <v>1271</v>
      </c>
      <c r="E1402" s="281" t="s">
        <v>1108</v>
      </c>
      <c r="F1402" s="383"/>
      <c r="G1402" s="383"/>
      <c r="H1402" s="383"/>
      <c r="I1402" s="383"/>
      <c r="J1402" s="383"/>
      <c r="K1402" s="283">
        <f>J1444</f>
        <v>914.25000000000023</v>
      </c>
      <c r="L1402" s="283">
        <v>12.16</v>
      </c>
      <c r="M1402" s="283">
        <f>ROUND(L1402*(1+$T$7),2)</f>
        <v>14.73</v>
      </c>
      <c r="N1402" s="283">
        <f>TRUNC(K1402*M1402,2)</f>
        <v>13466.9</v>
      </c>
      <c r="O1402" s="283">
        <v>11.67</v>
      </c>
      <c r="P1402" s="283">
        <f>ROUND(O1402*(1+$S$7),2)</f>
        <v>14.85</v>
      </c>
      <c r="Q1402" s="283">
        <f>TRUNC(K1402*P1402,2)</f>
        <v>13576.61</v>
      </c>
    </row>
    <row r="1403" spans="1:17" s="275" customFormat="1" x14ac:dyDescent="0.2">
      <c r="A1403" s="282"/>
      <c r="B1403" s="282"/>
      <c r="C1403" s="282"/>
      <c r="D1403" s="284" t="s">
        <v>197</v>
      </c>
      <c r="E1403" s="119"/>
      <c r="F1403" s="384"/>
      <c r="G1403" s="384"/>
      <c r="H1403" s="384"/>
      <c r="I1403" s="384"/>
      <c r="J1403" s="384"/>
      <c r="K1403" s="277"/>
      <c r="L1403" s="277"/>
      <c r="M1403" s="277"/>
      <c r="N1403" s="277"/>
      <c r="O1403" s="277"/>
      <c r="P1403" s="277"/>
      <c r="Q1403" s="277"/>
    </row>
    <row r="1404" spans="1:17" s="275" customFormat="1" ht="10.15" x14ac:dyDescent="0.2">
      <c r="A1404" s="282"/>
      <c r="B1404" s="282"/>
      <c r="C1404" s="282"/>
      <c r="D1404" s="279" t="s">
        <v>605</v>
      </c>
      <c r="E1404" s="276"/>
      <c r="F1404" s="386"/>
      <c r="G1404" s="386">
        <v>5.7</v>
      </c>
      <c r="H1404" s="386"/>
      <c r="I1404" s="386">
        <v>7.3</v>
      </c>
      <c r="J1404" s="386">
        <f t="shared" ref="J1404:J1443" si="98">ROUND(PRODUCT(F1404:I1404),2)</f>
        <v>41.61</v>
      </c>
      <c r="K1404" s="277"/>
      <c r="L1404" s="277"/>
      <c r="M1404" s="277"/>
      <c r="N1404" s="277"/>
      <c r="O1404" s="277"/>
      <c r="P1404" s="277"/>
      <c r="Q1404" s="277"/>
    </row>
    <row r="1405" spans="1:17" s="275" customFormat="1" ht="10.15" x14ac:dyDescent="0.2">
      <c r="A1405" s="282"/>
      <c r="B1405" s="282"/>
      <c r="C1405" s="282"/>
      <c r="D1405" s="279"/>
      <c r="E1405" s="276"/>
      <c r="F1405" s="386"/>
      <c r="G1405" s="386">
        <v>1.29</v>
      </c>
      <c r="H1405" s="386"/>
      <c r="I1405" s="386">
        <v>7.3</v>
      </c>
      <c r="J1405" s="386">
        <f t="shared" si="98"/>
        <v>9.42</v>
      </c>
      <c r="K1405" s="277"/>
      <c r="L1405" s="277"/>
      <c r="M1405" s="277"/>
      <c r="N1405" s="277"/>
      <c r="O1405" s="277"/>
      <c r="P1405" s="277"/>
      <c r="Q1405" s="277"/>
    </row>
    <row r="1406" spans="1:17" s="275" customFormat="1" ht="10.15" x14ac:dyDescent="0.2">
      <c r="A1406" s="282"/>
      <c r="B1406" s="282"/>
      <c r="C1406" s="282"/>
      <c r="D1406" s="279"/>
      <c r="E1406" s="276"/>
      <c r="F1406" s="386"/>
      <c r="G1406" s="386">
        <v>22.22</v>
      </c>
      <c r="H1406" s="386"/>
      <c r="I1406" s="386">
        <v>0.82</v>
      </c>
      <c r="J1406" s="386">
        <f t="shared" si="98"/>
        <v>18.22</v>
      </c>
      <c r="K1406" s="277"/>
      <c r="L1406" s="277"/>
      <c r="M1406" s="277"/>
      <c r="N1406" s="277"/>
      <c r="O1406" s="277"/>
      <c r="P1406" s="277"/>
      <c r="Q1406" s="277"/>
    </row>
    <row r="1407" spans="1:17" s="275" customFormat="1" ht="10.15" x14ac:dyDescent="0.2">
      <c r="A1407" s="282"/>
      <c r="B1407" s="282"/>
      <c r="C1407" s="282"/>
      <c r="D1407" s="279"/>
      <c r="E1407" s="276"/>
      <c r="F1407" s="386"/>
      <c r="G1407" s="386">
        <v>17.03</v>
      </c>
      <c r="H1407" s="386"/>
      <c r="I1407" s="386">
        <v>2.37</v>
      </c>
      <c r="J1407" s="386">
        <f t="shared" si="98"/>
        <v>40.36</v>
      </c>
      <c r="K1407" s="277"/>
      <c r="L1407" s="277"/>
      <c r="M1407" s="277"/>
      <c r="N1407" s="277"/>
      <c r="O1407" s="277"/>
      <c r="P1407" s="277"/>
      <c r="Q1407" s="277"/>
    </row>
    <row r="1408" spans="1:17" s="275" customFormat="1" ht="10.15" x14ac:dyDescent="0.2">
      <c r="A1408" s="282"/>
      <c r="B1408" s="282"/>
      <c r="C1408" s="282"/>
      <c r="D1408" s="279"/>
      <c r="E1408" s="276"/>
      <c r="F1408" s="386"/>
      <c r="G1408" s="386">
        <v>0.55000000000000004</v>
      </c>
      <c r="H1408" s="386"/>
      <c r="I1408" s="386">
        <v>3.08</v>
      </c>
      <c r="J1408" s="386">
        <f t="shared" si="98"/>
        <v>1.69</v>
      </c>
      <c r="K1408" s="277"/>
      <c r="L1408" s="277"/>
      <c r="M1408" s="277"/>
      <c r="N1408" s="277"/>
      <c r="O1408" s="277"/>
      <c r="P1408" s="277"/>
      <c r="Q1408" s="277"/>
    </row>
    <row r="1409" spans="1:17" s="275" customFormat="1" ht="10.15" x14ac:dyDescent="0.2">
      <c r="A1409" s="282"/>
      <c r="B1409" s="282"/>
      <c r="C1409" s="282"/>
      <c r="D1409" s="279" t="s">
        <v>606</v>
      </c>
      <c r="E1409" s="276"/>
      <c r="F1409" s="386"/>
      <c r="G1409" s="386">
        <v>8.25</v>
      </c>
      <c r="H1409" s="386"/>
      <c r="I1409" s="386">
        <v>5.18</v>
      </c>
      <c r="J1409" s="386">
        <f t="shared" si="98"/>
        <v>42.74</v>
      </c>
      <c r="K1409" s="277"/>
      <c r="L1409" s="277"/>
      <c r="M1409" s="277"/>
      <c r="N1409" s="277"/>
      <c r="O1409" s="277"/>
      <c r="P1409" s="277"/>
      <c r="Q1409" s="277"/>
    </row>
    <row r="1410" spans="1:17" s="275" customFormat="1" ht="10.15" x14ac:dyDescent="0.2">
      <c r="A1410" s="282"/>
      <c r="B1410" s="282"/>
      <c r="C1410" s="282"/>
      <c r="D1410" s="279"/>
      <c r="E1410" s="276"/>
      <c r="F1410" s="386"/>
      <c r="G1410" s="386">
        <v>2.0099999999999998</v>
      </c>
      <c r="H1410" s="386"/>
      <c r="I1410" s="386">
        <v>8.9</v>
      </c>
      <c r="J1410" s="386">
        <f t="shared" si="98"/>
        <v>17.89</v>
      </c>
      <c r="K1410" s="277"/>
      <c r="L1410" s="277"/>
      <c r="M1410" s="277"/>
      <c r="N1410" s="277"/>
      <c r="O1410" s="277"/>
      <c r="P1410" s="277"/>
      <c r="Q1410" s="277"/>
    </row>
    <row r="1411" spans="1:17" s="275" customFormat="1" ht="10.15" x14ac:dyDescent="0.2">
      <c r="A1411" s="282"/>
      <c r="B1411" s="282"/>
      <c r="C1411" s="282"/>
      <c r="D1411" s="279"/>
      <c r="E1411" s="276"/>
      <c r="F1411" s="386"/>
      <c r="G1411" s="386">
        <v>3.29</v>
      </c>
      <c r="H1411" s="386"/>
      <c r="I1411" s="386">
        <v>6.76</v>
      </c>
      <c r="J1411" s="386">
        <f t="shared" si="98"/>
        <v>22.24</v>
      </c>
      <c r="K1411" s="277"/>
      <c r="L1411" s="277"/>
      <c r="M1411" s="277"/>
      <c r="N1411" s="277"/>
      <c r="O1411" s="277"/>
      <c r="P1411" s="277"/>
      <c r="Q1411" s="277"/>
    </row>
    <row r="1412" spans="1:17" s="275" customFormat="1" ht="10.15" x14ac:dyDescent="0.2">
      <c r="A1412" s="282"/>
      <c r="B1412" s="282"/>
      <c r="C1412" s="282"/>
      <c r="D1412" s="279"/>
      <c r="E1412" s="276"/>
      <c r="F1412" s="386"/>
      <c r="G1412" s="386">
        <v>3.82</v>
      </c>
      <c r="H1412" s="386"/>
      <c r="I1412" s="386">
        <v>0.5</v>
      </c>
      <c r="J1412" s="386">
        <f t="shared" si="98"/>
        <v>1.91</v>
      </c>
      <c r="K1412" s="277"/>
      <c r="L1412" s="277"/>
      <c r="M1412" s="277"/>
      <c r="N1412" s="277"/>
      <c r="O1412" s="277"/>
      <c r="P1412" s="277"/>
      <c r="Q1412" s="277"/>
    </row>
    <row r="1413" spans="1:17" s="275" customFormat="1" ht="10.15" x14ac:dyDescent="0.2">
      <c r="A1413" s="282"/>
      <c r="B1413" s="282"/>
      <c r="C1413" s="282"/>
      <c r="D1413" s="279"/>
      <c r="E1413" s="276"/>
      <c r="F1413" s="386"/>
      <c r="G1413" s="386">
        <v>10.79</v>
      </c>
      <c r="H1413" s="386"/>
      <c r="I1413" s="386">
        <v>6.58</v>
      </c>
      <c r="J1413" s="386">
        <f t="shared" si="98"/>
        <v>71</v>
      </c>
      <c r="K1413" s="277"/>
      <c r="L1413" s="277"/>
      <c r="M1413" s="277"/>
      <c r="N1413" s="277"/>
      <c r="O1413" s="277"/>
      <c r="P1413" s="277"/>
      <c r="Q1413" s="277"/>
    </row>
    <row r="1414" spans="1:17" s="275" customFormat="1" ht="10.15" x14ac:dyDescent="0.2">
      <c r="A1414" s="282"/>
      <c r="B1414" s="282"/>
      <c r="C1414" s="282"/>
      <c r="D1414" s="279"/>
      <c r="E1414" s="276"/>
      <c r="F1414" s="386"/>
      <c r="G1414" s="386">
        <v>4.67</v>
      </c>
      <c r="H1414" s="386"/>
      <c r="I1414" s="386">
        <v>6.04</v>
      </c>
      <c r="J1414" s="386">
        <f t="shared" si="98"/>
        <v>28.21</v>
      </c>
      <c r="K1414" s="277"/>
      <c r="L1414" s="277"/>
      <c r="M1414" s="277"/>
      <c r="N1414" s="277"/>
      <c r="O1414" s="277"/>
      <c r="P1414" s="277"/>
      <c r="Q1414" s="277"/>
    </row>
    <row r="1415" spans="1:17" s="275" customFormat="1" ht="10.15" x14ac:dyDescent="0.2">
      <c r="A1415" s="282"/>
      <c r="B1415" s="282"/>
      <c r="C1415" s="282"/>
      <c r="D1415" s="279"/>
      <c r="E1415" s="276"/>
      <c r="F1415" s="386"/>
      <c r="G1415" s="386">
        <v>3.4</v>
      </c>
      <c r="H1415" s="386"/>
      <c r="I1415" s="386">
        <v>4.0199999999999996</v>
      </c>
      <c r="J1415" s="386">
        <f t="shared" si="98"/>
        <v>13.67</v>
      </c>
      <c r="K1415" s="277"/>
      <c r="L1415" s="277"/>
      <c r="M1415" s="277"/>
      <c r="N1415" s="277"/>
      <c r="O1415" s="277"/>
      <c r="P1415" s="277"/>
      <c r="Q1415" s="277"/>
    </row>
    <row r="1416" spans="1:17" s="275" customFormat="1" ht="10.15" x14ac:dyDescent="0.2">
      <c r="A1416" s="282"/>
      <c r="B1416" s="282"/>
      <c r="C1416" s="282"/>
      <c r="D1416" s="279" t="s">
        <v>607</v>
      </c>
      <c r="E1416" s="276"/>
      <c r="F1416" s="386">
        <v>2</v>
      </c>
      <c r="G1416" s="386">
        <v>35.47</v>
      </c>
      <c r="H1416" s="386"/>
      <c r="I1416" s="386">
        <v>4.9000000000000004</v>
      </c>
      <c r="J1416" s="386">
        <f t="shared" si="98"/>
        <v>347.61</v>
      </c>
      <c r="K1416" s="277"/>
      <c r="L1416" s="277"/>
      <c r="M1416" s="277"/>
      <c r="N1416" s="277"/>
      <c r="O1416" s="277"/>
      <c r="P1416" s="277"/>
      <c r="Q1416" s="277"/>
    </row>
    <row r="1417" spans="1:17" s="275" customFormat="1" x14ac:dyDescent="0.2">
      <c r="A1417" s="282"/>
      <c r="B1417" s="282"/>
      <c r="C1417" s="282"/>
      <c r="D1417" s="279" t="s">
        <v>608</v>
      </c>
      <c r="E1417" s="276"/>
      <c r="F1417" s="386"/>
      <c r="G1417" s="386">
        <v>1.87</v>
      </c>
      <c r="H1417" s="386"/>
      <c r="I1417" s="386">
        <v>4.9000000000000004</v>
      </c>
      <c r="J1417" s="386">
        <f t="shared" si="98"/>
        <v>9.16</v>
      </c>
      <c r="K1417" s="277"/>
      <c r="L1417" s="277"/>
      <c r="M1417" s="277"/>
      <c r="N1417" s="277"/>
      <c r="O1417" s="277"/>
      <c r="P1417" s="277"/>
      <c r="Q1417" s="277"/>
    </row>
    <row r="1418" spans="1:17" s="275" customFormat="1" ht="10.15" x14ac:dyDescent="0.2">
      <c r="A1418" s="282"/>
      <c r="B1418" s="282"/>
      <c r="C1418" s="282"/>
      <c r="D1418" s="279"/>
      <c r="E1418" s="276"/>
      <c r="F1418" s="386">
        <v>2</v>
      </c>
      <c r="G1418" s="386">
        <v>3.29</v>
      </c>
      <c r="H1418" s="386"/>
      <c r="I1418" s="386">
        <v>4.9000000000000004</v>
      </c>
      <c r="J1418" s="386">
        <f t="shared" si="98"/>
        <v>32.24</v>
      </c>
      <c r="K1418" s="277"/>
      <c r="L1418" s="277"/>
      <c r="M1418" s="277"/>
      <c r="N1418" s="277"/>
      <c r="O1418" s="277"/>
      <c r="P1418" s="277"/>
      <c r="Q1418" s="277"/>
    </row>
    <row r="1419" spans="1:17" s="275" customFormat="1" ht="10.15" x14ac:dyDescent="0.2">
      <c r="A1419" s="282"/>
      <c r="B1419" s="282"/>
      <c r="C1419" s="282"/>
      <c r="D1419" s="279"/>
      <c r="E1419" s="276"/>
      <c r="F1419" s="386"/>
      <c r="G1419" s="386">
        <v>3.1</v>
      </c>
      <c r="H1419" s="386"/>
      <c r="I1419" s="386">
        <v>4.9000000000000004</v>
      </c>
      <c r="J1419" s="386">
        <f t="shared" si="98"/>
        <v>15.19</v>
      </c>
      <c r="K1419" s="277"/>
      <c r="L1419" s="277"/>
      <c r="M1419" s="277"/>
      <c r="N1419" s="277"/>
      <c r="O1419" s="277"/>
      <c r="P1419" s="277"/>
      <c r="Q1419" s="277"/>
    </row>
    <row r="1420" spans="1:17" s="275" customFormat="1" ht="10.15" x14ac:dyDescent="0.2">
      <c r="A1420" s="282"/>
      <c r="B1420" s="282"/>
      <c r="C1420" s="282"/>
      <c r="D1420" s="279"/>
      <c r="E1420" s="276"/>
      <c r="F1420" s="386"/>
      <c r="G1420" s="386">
        <v>7.9</v>
      </c>
      <c r="H1420" s="386"/>
      <c r="I1420" s="386">
        <v>4.9000000000000004</v>
      </c>
      <c r="J1420" s="386">
        <f t="shared" si="98"/>
        <v>38.71</v>
      </c>
      <c r="K1420" s="277"/>
      <c r="L1420" s="277"/>
      <c r="M1420" s="277"/>
      <c r="N1420" s="277"/>
      <c r="O1420" s="277"/>
      <c r="P1420" s="277"/>
      <c r="Q1420" s="277"/>
    </row>
    <row r="1421" spans="1:17" s="275" customFormat="1" ht="10.15" x14ac:dyDescent="0.2">
      <c r="A1421" s="282"/>
      <c r="B1421" s="282"/>
      <c r="C1421" s="282"/>
      <c r="D1421" s="279"/>
      <c r="E1421" s="276"/>
      <c r="F1421" s="386">
        <v>2</v>
      </c>
      <c r="G1421" s="386">
        <v>3.35</v>
      </c>
      <c r="H1421" s="386"/>
      <c r="I1421" s="386">
        <v>4.9000000000000004</v>
      </c>
      <c r="J1421" s="386">
        <f t="shared" si="98"/>
        <v>32.83</v>
      </c>
      <c r="K1421" s="277"/>
      <c r="L1421" s="277"/>
      <c r="M1421" s="277"/>
      <c r="N1421" s="277"/>
      <c r="O1421" s="277"/>
      <c r="P1421" s="277"/>
      <c r="Q1421" s="277"/>
    </row>
    <row r="1422" spans="1:17" s="275" customFormat="1" ht="10.15" x14ac:dyDescent="0.2">
      <c r="A1422" s="282"/>
      <c r="B1422" s="282"/>
      <c r="C1422" s="282"/>
      <c r="D1422" s="279"/>
      <c r="E1422" s="276"/>
      <c r="F1422" s="386"/>
      <c r="G1422" s="386">
        <v>3.55</v>
      </c>
      <c r="H1422" s="386"/>
      <c r="I1422" s="386">
        <v>4.9000000000000004</v>
      </c>
      <c r="J1422" s="386">
        <f t="shared" si="98"/>
        <v>17.399999999999999</v>
      </c>
      <c r="K1422" s="277"/>
      <c r="L1422" s="277"/>
      <c r="M1422" s="277"/>
      <c r="N1422" s="277"/>
      <c r="O1422" s="277"/>
      <c r="P1422" s="277"/>
      <c r="Q1422" s="277"/>
    </row>
    <row r="1423" spans="1:17" s="275" customFormat="1" ht="10.15" x14ac:dyDescent="0.2">
      <c r="A1423" s="282"/>
      <c r="B1423" s="282"/>
      <c r="C1423" s="282"/>
      <c r="D1423" s="279"/>
      <c r="E1423" s="276"/>
      <c r="F1423" s="386"/>
      <c r="G1423" s="386">
        <v>5.03</v>
      </c>
      <c r="H1423" s="386"/>
      <c r="I1423" s="386">
        <v>4.9000000000000004</v>
      </c>
      <c r="J1423" s="386">
        <f t="shared" si="98"/>
        <v>24.65</v>
      </c>
      <c r="K1423" s="277"/>
      <c r="L1423" s="277"/>
      <c r="M1423" s="277"/>
      <c r="N1423" s="277"/>
      <c r="O1423" s="277"/>
      <c r="P1423" s="277"/>
      <c r="Q1423" s="277"/>
    </row>
    <row r="1424" spans="1:17" s="275" customFormat="1" ht="10.15" x14ac:dyDescent="0.2">
      <c r="A1424" s="282"/>
      <c r="B1424" s="282"/>
      <c r="C1424" s="282"/>
      <c r="D1424" s="279" t="s">
        <v>513</v>
      </c>
      <c r="E1424" s="276"/>
      <c r="F1424" s="386"/>
      <c r="G1424" s="386">
        <v>0.54</v>
      </c>
      <c r="H1424" s="386"/>
      <c r="I1424" s="386">
        <v>4.9000000000000004</v>
      </c>
      <c r="J1424" s="386">
        <f t="shared" si="98"/>
        <v>2.65</v>
      </c>
      <c r="K1424" s="277"/>
      <c r="L1424" s="277"/>
      <c r="M1424" s="277"/>
      <c r="N1424" s="277"/>
      <c r="O1424" s="277"/>
      <c r="P1424" s="277"/>
      <c r="Q1424" s="277"/>
    </row>
    <row r="1425" spans="1:17" s="275" customFormat="1" ht="10.15" x14ac:dyDescent="0.2">
      <c r="A1425" s="282"/>
      <c r="B1425" s="282"/>
      <c r="C1425" s="282"/>
      <c r="D1425" s="279"/>
      <c r="E1425" s="276"/>
      <c r="F1425" s="386">
        <v>2</v>
      </c>
      <c r="G1425" s="386">
        <v>1.65</v>
      </c>
      <c r="H1425" s="386"/>
      <c r="I1425" s="386">
        <v>4.9000000000000004</v>
      </c>
      <c r="J1425" s="386">
        <f t="shared" si="98"/>
        <v>16.170000000000002</v>
      </c>
      <c r="K1425" s="277"/>
      <c r="L1425" s="277"/>
      <c r="M1425" s="277"/>
      <c r="N1425" s="277"/>
      <c r="O1425" s="277"/>
      <c r="P1425" s="277"/>
      <c r="Q1425" s="277"/>
    </row>
    <row r="1426" spans="1:17" s="275" customFormat="1" ht="10.15" x14ac:dyDescent="0.2">
      <c r="A1426" s="282"/>
      <c r="B1426" s="282"/>
      <c r="C1426" s="282"/>
      <c r="D1426" s="279"/>
      <c r="E1426" s="276"/>
      <c r="F1426" s="386"/>
      <c r="G1426" s="386">
        <v>1.9</v>
      </c>
      <c r="H1426" s="386"/>
      <c r="I1426" s="386">
        <v>4.9000000000000004</v>
      </c>
      <c r="J1426" s="386">
        <f t="shared" si="98"/>
        <v>9.31</v>
      </c>
      <c r="K1426" s="277"/>
      <c r="L1426" s="277"/>
      <c r="M1426" s="277"/>
      <c r="N1426" s="277"/>
      <c r="O1426" s="277"/>
      <c r="P1426" s="277"/>
      <c r="Q1426" s="277"/>
    </row>
    <row r="1427" spans="1:17" s="275" customFormat="1" ht="10.15" x14ac:dyDescent="0.2">
      <c r="A1427" s="282"/>
      <c r="B1427" s="282"/>
      <c r="C1427" s="282"/>
      <c r="D1427" s="279"/>
      <c r="E1427" s="276"/>
      <c r="F1427" s="386">
        <v>-2</v>
      </c>
      <c r="G1427" s="386">
        <v>1.1499999999999999</v>
      </c>
      <c r="H1427" s="386"/>
      <c r="I1427" s="386">
        <v>1</v>
      </c>
      <c r="J1427" s="386">
        <f t="shared" si="98"/>
        <v>-2.2999999999999998</v>
      </c>
      <c r="K1427" s="277"/>
      <c r="L1427" s="277"/>
      <c r="M1427" s="277"/>
      <c r="N1427" s="277"/>
      <c r="O1427" s="277"/>
      <c r="P1427" s="277"/>
      <c r="Q1427" s="277"/>
    </row>
    <row r="1428" spans="1:17" s="275" customFormat="1" ht="10.15" x14ac:dyDescent="0.2">
      <c r="A1428" s="282"/>
      <c r="B1428" s="282"/>
      <c r="C1428" s="282"/>
      <c r="D1428" s="279"/>
      <c r="E1428" s="276"/>
      <c r="F1428" s="386">
        <v>-1</v>
      </c>
      <c r="G1428" s="386">
        <v>0.77</v>
      </c>
      <c r="H1428" s="386"/>
      <c r="I1428" s="386">
        <v>1</v>
      </c>
      <c r="J1428" s="386">
        <f t="shared" si="98"/>
        <v>-0.77</v>
      </c>
      <c r="K1428" s="277"/>
      <c r="L1428" s="277"/>
      <c r="M1428" s="277"/>
      <c r="N1428" s="277"/>
      <c r="O1428" s="277"/>
      <c r="P1428" s="277"/>
      <c r="Q1428" s="277"/>
    </row>
    <row r="1429" spans="1:17" s="275" customFormat="1" ht="10.15" x14ac:dyDescent="0.2">
      <c r="A1429" s="282"/>
      <c r="B1429" s="282"/>
      <c r="C1429" s="282"/>
      <c r="D1429" s="279"/>
      <c r="E1429" s="276"/>
      <c r="F1429" s="386">
        <v>-1</v>
      </c>
      <c r="G1429" s="386">
        <v>0.8</v>
      </c>
      <c r="H1429" s="386"/>
      <c r="I1429" s="386">
        <v>2.1</v>
      </c>
      <c r="J1429" s="386">
        <f t="shared" si="98"/>
        <v>-1.68</v>
      </c>
      <c r="K1429" s="277"/>
      <c r="L1429" s="277"/>
      <c r="M1429" s="277"/>
      <c r="N1429" s="277"/>
      <c r="O1429" s="277"/>
      <c r="P1429" s="277"/>
      <c r="Q1429" s="277"/>
    </row>
    <row r="1430" spans="1:17" s="275" customFormat="1" x14ac:dyDescent="0.2">
      <c r="A1430" s="282"/>
      <c r="B1430" s="282"/>
      <c r="C1430" s="282"/>
      <c r="D1430" s="279" t="s">
        <v>609</v>
      </c>
      <c r="E1430" s="276"/>
      <c r="F1430" s="386"/>
      <c r="G1430" s="386">
        <v>3.2</v>
      </c>
      <c r="H1430" s="386"/>
      <c r="I1430" s="386">
        <v>3</v>
      </c>
      <c r="J1430" s="386">
        <f t="shared" si="98"/>
        <v>9.6</v>
      </c>
      <c r="K1430" s="277"/>
      <c r="L1430" s="277"/>
      <c r="M1430" s="277"/>
      <c r="N1430" s="277"/>
      <c r="O1430" s="277"/>
      <c r="P1430" s="277"/>
      <c r="Q1430" s="277"/>
    </row>
    <row r="1431" spans="1:17" s="275" customFormat="1" ht="10.15" x14ac:dyDescent="0.2">
      <c r="A1431" s="282"/>
      <c r="B1431" s="282"/>
      <c r="C1431" s="282"/>
      <c r="D1431" s="279"/>
      <c r="E1431" s="276"/>
      <c r="F1431" s="386"/>
      <c r="G1431" s="386">
        <v>0.61</v>
      </c>
      <c r="H1431" s="386"/>
      <c r="I1431" s="386">
        <v>3</v>
      </c>
      <c r="J1431" s="386">
        <f t="shared" si="98"/>
        <v>1.83</v>
      </c>
      <c r="K1431" s="277"/>
      <c r="L1431" s="277"/>
      <c r="M1431" s="277"/>
      <c r="N1431" s="277"/>
      <c r="O1431" s="277"/>
      <c r="P1431" s="277"/>
      <c r="Q1431" s="277"/>
    </row>
    <row r="1432" spans="1:17" s="275" customFormat="1" ht="10.15" x14ac:dyDescent="0.2">
      <c r="A1432" s="282"/>
      <c r="B1432" s="282"/>
      <c r="C1432" s="282"/>
      <c r="D1432" s="279"/>
      <c r="E1432" s="276"/>
      <c r="F1432" s="386"/>
      <c r="G1432" s="386">
        <v>2.37</v>
      </c>
      <c r="H1432" s="386"/>
      <c r="I1432" s="386">
        <v>3</v>
      </c>
      <c r="J1432" s="386">
        <f t="shared" si="98"/>
        <v>7.11</v>
      </c>
      <c r="K1432" s="277"/>
      <c r="L1432" s="277"/>
      <c r="M1432" s="277"/>
      <c r="N1432" s="277"/>
      <c r="O1432" s="277"/>
      <c r="P1432" s="277"/>
      <c r="Q1432" s="277"/>
    </row>
    <row r="1433" spans="1:17" s="275" customFormat="1" ht="10.15" x14ac:dyDescent="0.2">
      <c r="A1433" s="282"/>
      <c r="B1433" s="282"/>
      <c r="C1433" s="282"/>
      <c r="D1433" s="279"/>
      <c r="E1433" s="276"/>
      <c r="F1433" s="386">
        <v>2</v>
      </c>
      <c r="G1433" s="386">
        <v>0.64</v>
      </c>
      <c r="H1433" s="386"/>
      <c r="I1433" s="386">
        <v>3</v>
      </c>
      <c r="J1433" s="386">
        <f t="shared" si="98"/>
        <v>3.84</v>
      </c>
      <c r="K1433" s="277"/>
      <c r="L1433" s="277"/>
      <c r="M1433" s="277"/>
      <c r="N1433" s="277"/>
      <c r="O1433" s="277"/>
      <c r="P1433" s="277"/>
      <c r="Q1433" s="277"/>
    </row>
    <row r="1434" spans="1:17" s="275" customFormat="1" ht="10.15" x14ac:dyDescent="0.2">
      <c r="A1434" s="282"/>
      <c r="B1434" s="282"/>
      <c r="C1434" s="282"/>
      <c r="D1434" s="279"/>
      <c r="E1434" s="276"/>
      <c r="F1434" s="386"/>
      <c r="G1434" s="386">
        <v>4.8600000000000003</v>
      </c>
      <c r="H1434" s="386"/>
      <c r="I1434" s="386">
        <v>3</v>
      </c>
      <c r="J1434" s="386">
        <f t="shared" si="98"/>
        <v>14.58</v>
      </c>
      <c r="K1434" s="277"/>
      <c r="L1434" s="277"/>
      <c r="M1434" s="277"/>
      <c r="N1434" s="277"/>
      <c r="O1434" s="277"/>
      <c r="P1434" s="277"/>
      <c r="Q1434" s="277"/>
    </row>
    <row r="1435" spans="1:17" s="275" customFormat="1" ht="10.15" x14ac:dyDescent="0.2">
      <c r="A1435" s="282"/>
      <c r="B1435" s="282"/>
      <c r="C1435" s="282"/>
      <c r="D1435" s="279"/>
      <c r="E1435" s="276"/>
      <c r="F1435" s="386"/>
      <c r="G1435" s="386">
        <v>3.04</v>
      </c>
      <c r="H1435" s="386"/>
      <c r="I1435" s="386">
        <v>3</v>
      </c>
      <c r="J1435" s="386">
        <f t="shared" si="98"/>
        <v>9.1199999999999992</v>
      </c>
      <c r="K1435" s="277"/>
      <c r="L1435" s="277"/>
      <c r="M1435" s="277"/>
      <c r="N1435" s="277"/>
      <c r="O1435" s="277"/>
      <c r="P1435" s="277"/>
      <c r="Q1435" s="277"/>
    </row>
    <row r="1436" spans="1:17" s="275" customFormat="1" ht="10.15" x14ac:dyDescent="0.2">
      <c r="A1436" s="282"/>
      <c r="B1436" s="282"/>
      <c r="C1436" s="282"/>
      <c r="D1436" s="279"/>
      <c r="E1436" s="276"/>
      <c r="F1436" s="386"/>
      <c r="G1436" s="386">
        <v>5.75</v>
      </c>
      <c r="H1436" s="386"/>
      <c r="I1436" s="386">
        <v>3</v>
      </c>
      <c r="J1436" s="386">
        <f t="shared" si="98"/>
        <v>17.25</v>
      </c>
      <c r="K1436" s="277"/>
      <c r="L1436" s="277"/>
      <c r="M1436" s="277"/>
      <c r="N1436" s="277"/>
      <c r="O1436" s="277"/>
      <c r="P1436" s="277"/>
      <c r="Q1436" s="277"/>
    </row>
    <row r="1437" spans="1:17" s="275" customFormat="1" ht="10.15" x14ac:dyDescent="0.2">
      <c r="A1437" s="282"/>
      <c r="B1437" s="282"/>
      <c r="C1437" s="282"/>
      <c r="D1437" s="279"/>
      <c r="E1437" s="276"/>
      <c r="F1437" s="386"/>
      <c r="G1437" s="386">
        <v>13.48</v>
      </c>
      <c r="H1437" s="386"/>
      <c r="I1437" s="386">
        <v>3</v>
      </c>
      <c r="J1437" s="386">
        <f t="shared" si="98"/>
        <v>40.44</v>
      </c>
      <c r="K1437" s="277"/>
      <c r="L1437" s="277"/>
      <c r="M1437" s="277"/>
      <c r="N1437" s="277"/>
      <c r="O1437" s="277"/>
      <c r="P1437" s="277"/>
      <c r="Q1437" s="277"/>
    </row>
    <row r="1438" spans="1:17" s="275" customFormat="1" ht="10.15" x14ac:dyDescent="0.2">
      <c r="A1438" s="282"/>
      <c r="B1438" s="282"/>
      <c r="C1438" s="282"/>
      <c r="D1438" s="279"/>
      <c r="E1438" s="276"/>
      <c r="F1438" s="386">
        <v>-4</v>
      </c>
      <c r="G1438" s="386">
        <v>0.8</v>
      </c>
      <c r="H1438" s="386"/>
      <c r="I1438" s="386">
        <v>2.1</v>
      </c>
      <c r="J1438" s="386">
        <f t="shared" si="98"/>
        <v>-6.72</v>
      </c>
      <c r="K1438" s="277"/>
      <c r="L1438" s="277"/>
      <c r="M1438" s="277"/>
      <c r="N1438" s="277"/>
      <c r="O1438" s="277"/>
      <c r="P1438" s="277"/>
      <c r="Q1438" s="277"/>
    </row>
    <row r="1439" spans="1:17" s="275" customFormat="1" ht="10.15" x14ac:dyDescent="0.2">
      <c r="A1439" s="282"/>
      <c r="B1439" s="282"/>
      <c r="C1439" s="282"/>
      <c r="D1439" s="279"/>
      <c r="E1439" s="276"/>
      <c r="F1439" s="386">
        <v>-4</v>
      </c>
      <c r="G1439" s="386">
        <v>1.2</v>
      </c>
      <c r="H1439" s="386"/>
      <c r="I1439" s="386">
        <v>1</v>
      </c>
      <c r="J1439" s="386">
        <f t="shared" si="98"/>
        <v>-4.8</v>
      </c>
      <c r="K1439" s="277"/>
      <c r="L1439" s="277"/>
      <c r="M1439" s="277"/>
      <c r="N1439" s="277"/>
      <c r="O1439" s="277"/>
      <c r="P1439" s="277"/>
      <c r="Q1439" s="277"/>
    </row>
    <row r="1440" spans="1:17" s="275" customFormat="1" ht="10.15" x14ac:dyDescent="0.2">
      <c r="A1440" s="282"/>
      <c r="B1440" s="282"/>
      <c r="C1440" s="282"/>
      <c r="D1440" s="279"/>
      <c r="E1440" s="276"/>
      <c r="F1440" s="386">
        <v>-10</v>
      </c>
      <c r="G1440" s="386">
        <v>1.2</v>
      </c>
      <c r="H1440" s="386"/>
      <c r="I1440" s="386">
        <v>1</v>
      </c>
      <c r="J1440" s="386">
        <f t="shared" si="98"/>
        <v>-12</v>
      </c>
      <c r="K1440" s="277"/>
      <c r="L1440" s="277"/>
      <c r="M1440" s="277"/>
      <c r="N1440" s="277"/>
      <c r="O1440" s="277"/>
      <c r="P1440" s="277"/>
      <c r="Q1440" s="277"/>
    </row>
    <row r="1441" spans="1:17" s="275" customFormat="1" x14ac:dyDescent="0.2">
      <c r="A1441" s="282"/>
      <c r="B1441" s="282"/>
      <c r="C1441" s="282"/>
      <c r="D1441" s="279" t="s">
        <v>499</v>
      </c>
      <c r="E1441" s="276"/>
      <c r="F1441" s="386">
        <v>-1</v>
      </c>
      <c r="G1441" s="386">
        <v>3.22</v>
      </c>
      <c r="H1441" s="386"/>
      <c r="I1441" s="386">
        <v>3.1</v>
      </c>
      <c r="J1441" s="386">
        <f t="shared" si="98"/>
        <v>-9.98</v>
      </c>
      <c r="K1441" s="277"/>
      <c r="L1441" s="277"/>
      <c r="M1441" s="277"/>
      <c r="N1441" s="277"/>
      <c r="O1441" s="277"/>
      <c r="P1441" s="277"/>
      <c r="Q1441" s="277"/>
    </row>
    <row r="1442" spans="1:17" s="275" customFormat="1" ht="10.15" x14ac:dyDescent="0.2">
      <c r="A1442" s="282"/>
      <c r="B1442" s="282"/>
      <c r="C1442" s="282"/>
      <c r="D1442" s="279"/>
      <c r="E1442" s="276"/>
      <c r="F1442" s="386">
        <v>-5</v>
      </c>
      <c r="G1442" s="386">
        <v>1.33</v>
      </c>
      <c r="H1442" s="386"/>
      <c r="I1442" s="386">
        <v>0.5</v>
      </c>
      <c r="J1442" s="386">
        <f t="shared" si="98"/>
        <v>-3.33</v>
      </c>
      <c r="K1442" s="277"/>
      <c r="L1442" s="277"/>
      <c r="M1442" s="277"/>
      <c r="N1442" s="277"/>
      <c r="O1442" s="277"/>
      <c r="P1442" s="277"/>
      <c r="Q1442" s="277"/>
    </row>
    <row r="1443" spans="1:17" s="275" customFormat="1" ht="10.15" x14ac:dyDescent="0.2">
      <c r="A1443" s="282"/>
      <c r="B1443" s="282"/>
      <c r="C1443" s="282"/>
      <c r="D1443" s="279"/>
      <c r="E1443" s="276"/>
      <c r="F1443" s="386">
        <v>-1</v>
      </c>
      <c r="G1443" s="386">
        <v>2.35</v>
      </c>
      <c r="H1443" s="386"/>
      <c r="I1443" s="386">
        <v>1.2</v>
      </c>
      <c r="J1443" s="386">
        <f t="shared" si="98"/>
        <v>-2.82</v>
      </c>
      <c r="K1443" s="277"/>
      <c r="L1443" s="277"/>
      <c r="M1443" s="277"/>
      <c r="N1443" s="277"/>
      <c r="O1443" s="277"/>
      <c r="P1443" s="277"/>
      <c r="Q1443" s="277"/>
    </row>
    <row r="1444" spans="1:17" s="275" customFormat="1" ht="10.15" x14ac:dyDescent="0.2">
      <c r="A1444" s="282"/>
      <c r="B1444" s="282"/>
      <c r="C1444" s="282"/>
      <c r="D1444" s="284" t="str">
        <f>"Total item "&amp;A1402</f>
        <v>Total item 9.4</v>
      </c>
      <c r="E1444" s="276"/>
      <c r="F1444" s="386"/>
      <c r="G1444" s="386"/>
      <c r="H1444" s="386"/>
      <c r="I1444" s="386"/>
      <c r="J1444" s="383">
        <f>SUM(J1404:J1443)</f>
        <v>914.25000000000023</v>
      </c>
      <c r="K1444" s="277"/>
      <c r="L1444" s="277"/>
      <c r="M1444" s="277"/>
      <c r="N1444" s="277"/>
      <c r="O1444" s="277"/>
      <c r="P1444" s="277"/>
      <c r="Q1444" s="277"/>
    </row>
    <row r="1445" spans="1:17" s="275" customFormat="1" ht="10.15" x14ac:dyDescent="0.2">
      <c r="A1445" s="282"/>
      <c r="B1445" s="282"/>
      <c r="C1445" s="282"/>
      <c r="D1445" s="126"/>
      <c r="E1445" s="119"/>
      <c r="F1445" s="384"/>
      <c r="G1445" s="384"/>
      <c r="H1445" s="384"/>
      <c r="I1445" s="384"/>
      <c r="J1445" s="384"/>
      <c r="K1445" s="277"/>
      <c r="L1445" s="277"/>
      <c r="M1445" s="277"/>
      <c r="N1445" s="277"/>
      <c r="O1445" s="277"/>
      <c r="P1445" s="277"/>
      <c r="Q1445" s="277"/>
    </row>
    <row r="1446" spans="1:17" s="258" customFormat="1" ht="33.75" x14ac:dyDescent="0.2">
      <c r="A1446" s="280" t="s">
        <v>194</v>
      </c>
      <c r="B1446" s="280" t="s">
        <v>166</v>
      </c>
      <c r="C1446" s="280" t="s">
        <v>1272</v>
      </c>
      <c r="D1446" s="261" t="s">
        <v>1273</v>
      </c>
      <c r="E1446" s="281" t="s">
        <v>1108</v>
      </c>
      <c r="F1446" s="383"/>
      <c r="G1446" s="383"/>
      <c r="H1446" s="383"/>
      <c r="I1446" s="383"/>
      <c r="J1446" s="383"/>
      <c r="K1446" s="283">
        <f>J1472</f>
        <v>285.45999999999998</v>
      </c>
      <c r="L1446" s="283">
        <v>17.239999999999998</v>
      </c>
      <c r="M1446" s="283">
        <f>ROUND(L1446*(1+$T$7),2)</f>
        <v>20.88</v>
      </c>
      <c r="N1446" s="283">
        <f>TRUNC(K1446*M1446,2)</f>
        <v>5960.4</v>
      </c>
      <c r="O1446" s="283">
        <v>15.93</v>
      </c>
      <c r="P1446" s="283">
        <f>ROUND(O1446*(1+$S$7),2)</f>
        <v>20.27</v>
      </c>
      <c r="Q1446" s="283">
        <f>TRUNC(K1446*P1446,2)</f>
        <v>5786.27</v>
      </c>
    </row>
    <row r="1447" spans="1:17" s="275" customFormat="1" x14ac:dyDescent="0.2">
      <c r="A1447" s="282"/>
      <c r="B1447" s="282"/>
      <c r="C1447" s="282"/>
      <c r="D1447" s="279" t="s">
        <v>198</v>
      </c>
      <c r="E1447" s="119"/>
      <c r="F1447" s="384"/>
      <c r="G1447" s="386" t="s">
        <v>141</v>
      </c>
      <c r="H1447" s="384"/>
      <c r="I1447" s="384"/>
      <c r="J1447" s="384"/>
      <c r="K1447" s="277"/>
      <c r="L1447" s="277"/>
      <c r="M1447" s="277"/>
      <c r="N1447" s="277"/>
      <c r="O1447" s="277"/>
      <c r="P1447" s="277"/>
      <c r="Q1447" s="277"/>
    </row>
    <row r="1448" spans="1:17" s="275" customFormat="1" ht="10.15" x14ac:dyDescent="0.2">
      <c r="A1448" s="282"/>
      <c r="B1448" s="282"/>
      <c r="C1448" s="282"/>
      <c r="D1448" s="279" t="s">
        <v>533</v>
      </c>
      <c r="E1448" s="276"/>
      <c r="F1448" s="386"/>
      <c r="G1448" s="386">
        <v>2.8</v>
      </c>
      <c r="H1448" s="386"/>
      <c r="I1448" s="386">
        <v>5.1100000000000003</v>
      </c>
      <c r="J1448" s="386">
        <f t="shared" ref="J1448:J1471" si="99">ROUND(PRODUCT(F1448:I1448),2)</f>
        <v>14.31</v>
      </c>
      <c r="K1448" s="277"/>
      <c r="L1448" s="277"/>
      <c r="M1448" s="277"/>
      <c r="N1448" s="277"/>
      <c r="O1448" s="277"/>
      <c r="P1448" s="277"/>
      <c r="Q1448" s="277"/>
    </row>
    <row r="1449" spans="1:17" s="275" customFormat="1" ht="10.15" x14ac:dyDescent="0.2">
      <c r="A1449" s="282"/>
      <c r="B1449" s="282"/>
      <c r="C1449" s="282"/>
      <c r="D1449" s="279"/>
      <c r="E1449" s="119"/>
      <c r="F1449" s="384"/>
      <c r="G1449" s="386">
        <v>5.12</v>
      </c>
      <c r="H1449" s="386"/>
      <c r="I1449" s="386">
        <v>3.38</v>
      </c>
      <c r="J1449" s="386">
        <f t="shared" si="99"/>
        <v>17.309999999999999</v>
      </c>
      <c r="K1449" s="277"/>
      <c r="L1449" s="277"/>
      <c r="M1449" s="277"/>
      <c r="N1449" s="277"/>
      <c r="O1449" s="277"/>
      <c r="P1449" s="277"/>
      <c r="Q1449" s="277"/>
    </row>
    <row r="1450" spans="1:17" s="275" customFormat="1" ht="10.15" x14ac:dyDescent="0.2">
      <c r="A1450" s="282"/>
      <c r="B1450" s="282"/>
      <c r="C1450" s="282"/>
      <c r="D1450" s="279"/>
      <c r="E1450" s="276"/>
      <c r="F1450" s="386"/>
      <c r="G1450" s="386">
        <v>3.3</v>
      </c>
      <c r="H1450" s="386"/>
      <c r="I1450" s="386">
        <v>3.2</v>
      </c>
      <c r="J1450" s="386">
        <f t="shared" si="99"/>
        <v>10.56</v>
      </c>
      <c r="K1450" s="277"/>
      <c r="L1450" s="277"/>
      <c r="M1450" s="277"/>
      <c r="N1450" s="277"/>
      <c r="O1450" s="277"/>
      <c r="P1450" s="277"/>
      <c r="Q1450" s="277"/>
    </row>
    <row r="1451" spans="1:17" s="275" customFormat="1" ht="10.15" x14ac:dyDescent="0.2">
      <c r="A1451" s="282"/>
      <c r="B1451" s="282"/>
      <c r="C1451" s="282"/>
      <c r="D1451" s="279"/>
      <c r="E1451" s="276"/>
      <c r="F1451" s="386"/>
      <c r="G1451" s="386">
        <v>1.91</v>
      </c>
      <c r="H1451" s="386"/>
      <c r="I1451" s="386">
        <v>5.85</v>
      </c>
      <c r="J1451" s="386">
        <f t="shared" si="99"/>
        <v>11.17</v>
      </c>
      <c r="K1451" s="277"/>
      <c r="L1451" s="277"/>
      <c r="M1451" s="277"/>
      <c r="N1451" s="277"/>
      <c r="O1451" s="277"/>
      <c r="P1451" s="277"/>
      <c r="Q1451" s="277"/>
    </row>
    <row r="1452" spans="1:17" s="275" customFormat="1" ht="10.15" x14ac:dyDescent="0.2">
      <c r="A1452" s="282"/>
      <c r="B1452" s="282"/>
      <c r="C1452" s="282"/>
      <c r="D1452" s="279"/>
      <c r="E1452" s="276"/>
      <c r="F1452" s="386"/>
      <c r="G1452" s="386">
        <v>3.31</v>
      </c>
      <c r="H1452" s="386"/>
      <c r="I1452" s="386">
        <v>6.2</v>
      </c>
      <c r="J1452" s="386">
        <f t="shared" si="99"/>
        <v>20.52</v>
      </c>
      <c r="K1452" s="277"/>
      <c r="L1452" s="277"/>
      <c r="M1452" s="277"/>
      <c r="N1452" s="277"/>
      <c r="O1452" s="277"/>
      <c r="P1452" s="277"/>
      <c r="Q1452" s="277"/>
    </row>
    <row r="1453" spans="1:17" s="275" customFormat="1" ht="10.15" x14ac:dyDescent="0.2">
      <c r="A1453" s="282"/>
      <c r="B1453" s="282"/>
      <c r="C1453" s="282"/>
      <c r="D1453" s="279"/>
      <c r="E1453" s="276"/>
      <c r="F1453" s="386"/>
      <c r="G1453" s="386">
        <v>2.31</v>
      </c>
      <c r="H1453" s="386"/>
      <c r="I1453" s="386">
        <v>6.2</v>
      </c>
      <c r="J1453" s="386">
        <f t="shared" si="99"/>
        <v>14.32</v>
      </c>
      <c r="K1453" s="277"/>
      <c r="L1453" s="277"/>
      <c r="M1453" s="277"/>
      <c r="N1453" s="277"/>
      <c r="O1453" s="277"/>
      <c r="P1453" s="277"/>
      <c r="Q1453" s="277"/>
    </row>
    <row r="1454" spans="1:17" s="275" customFormat="1" ht="10.15" x14ac:dyDescent="0.2">
      <c r="A1454" s="282"/>
      <c r="B1454" s="282"/>
      <c r="C1454" s="282"/>
      <c r="D1454" s="279"/>
      <c r="E1454" s="276"/>
      <c r="F1454" s="386"/>
      <c r="G1454" s="386">
        <v>3.01</v>
      </c>
      <c r="H1454" s="386"/>
      <c r="I1454" s="386">
        <v>6.2</v>
      </c>
      <c r="J1454" s="386">
        <f t="shared" si="99"/>
        <v>18.66</v>
      </c>
      <c r="K1454" s="277"/>
      <c r="L1454" s="277"/>
      <c r="M1454" s="277"/>
      <c r="N1454" s="277"/>
      <c r="O1454" s="277"/>
      <c r="P1454" s="277"/>
      <c r="Q1454" s="277"/>
    </row>
    <row r="1455" spans="1:17" s="275" customFormat="1" x14ac:dyDescent="0.2">
      <c r="A1455" s="282"/>
      <c r="B1455" s="282"/>
      <c r="C1455" s="282"/>
      <c r="D1455" s="279" t="s">
        <v>499</v>
      </c>
      <c r="E1455" s="276"/>
      <c r="F1455" s="386">
        <v>-1</v>
      </c>
      <c r="G1455" s="386">
        <v>2.2000000000000002</v>
      </c>
      <c r="H1455" s="386"/>
      <c r="I1455" s="386">
        <v>2.1</v>
      </c>
      <c r="J1455" s="386">
        <f t="shared" si="99"/>
        <v>-4.62</v>
      </c>
      <c r="K1455" s="277"/>
      <c r="L1455" s="277"/>
      <c r="M1455" s="277"/>
      <c r="N1455" s="277"/>
      <c r="O1455" s="277"/>
      <c r="P1455" s="277"/>
      <c r="Q1455" s="277"/>
    </row>
    <row r="1456" spans="1:17" s="275" customFormat="1" ht="10.15" x14ac:dyDescent="0.2">
      <c r="A1456" s="282"/>
      <c r="B1456" s="282"/>
      <c r="C1456" s="282"/>
      <c r="D1456" s="279" t="s">
        <v>496</v>
      </c>
      <c r="E1456" s="276"/>
      <c r="F1456" s="386">
        <v>2</v>
      </c>
      <c r="G1456" s="386">
        <v>0.5</v>
      </c>
      <c r="H1456" s="386"/>
      <c r="I1456" s="386">
        <v>2.88</v>
      </c>
      <c r="J1456" s="386">
        <f t="shared" si="99"/>
        <v>2.88</v>
      </c>
      <c r="K1456" s="277"/>
      <c r="L1456" s="277"/>
      <c r="M1456" s="277"/>
      <c r="N1456" s="277"/>
      <c r="O1456" s="277"/>
      <c r="P1456" s="277"/>
      <c r="Q1456" s="277"/>
    </row>
    <row r="1457" spans="1:17" s="275" customFormat="1" ht="10.15" x14ac:dyDescent="0.2">
      <c r="A1457" s="282"/>
      <c r="B1457" s="282"/>
      <c r="C1457" s="282"/>
      <c r="D1457" s="279"/>
      <c r="E1457" s="276"/>
      <c r="F1457" s="386">
        <v>2</v>
      </c>
      <c r="G1457" s="386">
        <v>9.59</v>
      </c>
      <c r="H1457" s="386"/>
      <c r="I1457" s="386">
        <v>0.5</v>
      </c>
      <c r="J1457" s="386">
        <f t="shared" si="99"/>
        <v>9.59</v>
      </c>
      <c r="K1457" s="277"/>
      <c r="L1457" s="277"/>
      <c r="M1457" s="277"/>
      <c r="N1457" s="277"/>
      <c r="O1457" s="277"/>
      <c r="P1457" s="277"/>
      <c r="Q1457" s="277"/>
    </row>
    <row r="1458" spans="1:17" s="275" customFormat="1" ht="10.15" x14ac:dyDescent="0.2">
      <c r="A1458" s="282"/>
      <c r="B1458" s="282"/>
      <c r="C1458" s="282"/>
      <c r="D1458" s="279" t="s">
        <v>530</v>
      </c>
      <c r="E1458" s="276"/>
      <c r="F1458" s="386"/>
      <c r="G1458" s="386">
        <v>2.8</v>
      </c>
      <c r="H1458" s="386"/>
      <c r="I1458" s="386">
        <v>4.1500000000000004</v>
      </c>
      <c r="J1458" s="386">
        <f t="shared" si="99"/>
        <v>11.62</v>
      </c>
      <c r="K1458" s="277"/>
      <c r="L1458" s="277"/>
      <c r="M1458" s="277"/>
      <c r="N1458" s="277"/>
      <c r="O1458" s="277"/>
      <c r="P1458" s="277"/>
      <c r="Q1458" s="277"/>
    </row>
    <row r="1459" spans="1:17" s="275" customFormat="1" ht="10.15" x14ac:dyDescent="0.2">
      <c r="A1459" s="282"/>
      <c r="B1459" s="282"/>
      <c r="C1459" s="282"/>
      <c r="D1459" s="279"/>
      <c r="E1459" s="276"/>
      <c r="F1459" s="386"/>
      <c r="G1459" s="386">
        <v>5.58</v>
      </c>
      <c r="H1459" s="386"/>
      <c r="I1459" s="386">
        <v>0.69</v>
      </c>
      <c r="J1459" s="386">
        <f t="shared" si="99"/>
        <v>3.85</v>
      </c>
      <c r="K1459" s="277"/>
      <c r="L1459" s="277"/>
      <c r="M1459" s="277"/>
      <c r="N1459" s="277"/>
      <c r="O1459" s="277"/>
      <c r="P1459" s="277"/>
      <c r="Q1459" s="277"/>
    </row>
    <row r="1460" spans="1:17" s="275" customFormat="1" ht="10.15" x14ac:dyDescent="0.2">
      <c r="A1460" s="282"/>
      <c r="B1460" s="282"/>
      <c r="C1460" s="282"/>
      <c r="D1460" s="279"/>
      <c r="E1460" s="276"/>
      <c r="F1460" s="386"/>
      <c r="G1460" s="386">
        <v>5.68</v>
      </c>
      <c r="H1460" s="386"/>
      <c r="I1460" s="386">
        <v>0.69</v>
      </c>
      <c r="J1460" s="386">
        <f t="shared" si="99"/>
        <v>3.92</v>
      </c>
      <c r="K1460" s="277"/>
      <c r="L1460" s="277"/>
      <c r="M1460" s="277"/>
      <c r="N1460" s="277"/>
      <c r="O1460" s="277"/>
      <c r="P1460" s="277"/>
      <c r="Q1460" s="277"/>
    </row>
    <row r="1461" spans="1:17" s="275" customFormat="1" ht="10.15" x14ac:dyDescent="0.2">
      <c r="A1461" s="282"/>
      <c r="B1461" s="282"/>
      <c r="C1461" s="282"/>
      <c r="D1461" s="279"/>
      <c r="E1461" s="276"/>
      <c r="F1461" s="386"/>
      <c r="G1461" s="386">
        <v>5.68</v>
      </c>
      <c r="H1461" s="386"/>
      <c r="I1461" s="386">
        <v>0.69</v>
      </c>
      <c r="J1461" s="386">
        <f t="shared" si="99"/>
        <v>3.92</v>
      </c>
      <c r="K1461" s="277"/>
      <c r="L1461" s="277"/>
      <c r="M1461" s="277"/>
      <c r="N1461" s="277"/>
      <c r="O1461" s="277"/>
      <c r="P1461" s="277"/>
      <c r="Q1461" s="277"/>
    </row>
    <row r="1462" spans="1:17" s="275" customFormat="1" ht="10.15" x14ac:dyDescent="0.2">
      <c r="A1462" s="282"/>
      <c r="B1462" s="282"/>
      <c r="C1462" s="282"/>
      <c r="D1462" s="279"/>
      <c r="E1462" s="276"/>
      <c r="F1462" s="386"/>
      <c r="G1462" s="386">
        <v>5.68</v>
      </c>
      <c r="H1462" s="386"/>
      <c r="I1462" s="386">
        <v>0.69</v>
      </c>
      <c r="J1462" s="386">
        <f t="shared" si="99"/>
        <v>3.92</v>
      </c>
      <c r="K1462" s="277"/>
      <c r="L1462" s="277"/>
      <c r="M1462" s="277"/>
      <c r="N1462" s="277"/>
      <c r="O1462" s="277"/>
      <c r="P1462" s="277"/>
      <c r="Q1462" s="277"/>
    </row>
    <row r="1463" spans="1:17" s="275" customFormat="1" x14ac:dyDescent="0.2">
      <c r="A1463" s="282"/>
      <c r="B1463" s="282"/>
      <c r="C1463" s="282"/>
      <c r="D1463" s="279" t="s">
        <v>499</v>
      </c>
      <c r="E1463" s="276"/>
      <c r="F1463" s="386">
        <v>-1</v>
      </c>
      <c r="G1463" s="386">
        <v>1.2</v>
      </c>
      <c r="H1463" s="386"/>
      <c r="I1463" s="386">
        <v>1.2</v>
      </c>
      <c r="J1463" s="386">
        <f t="shared" si="99"/>
        <v>-1.44</v>
      </c>
      <c r="K1463" s="277"/>
      <c r="L1463" s="277"/>
      <c r="M1463" s="277"/>
      <c r="N1463" s="277"/>
      <c r="O1463" s="277"/>
      <c r="P1463" s="277"/>
      <c r="Q1463" s="277"/>
    </row>
    <row r="1464" spans="1:17" s="275" customFormat="1" ht="10.15" x14ac:dyDescent="0.2">
      <c r="A1464" s="282"/>
      <c r="B1464" s="282"/>
      <c r="C1464" s="282"/>
      <c r="D1464" s="279" t="s">
        <v>610</v>
      </c>
      <c r="E1464" s="276"/>
      <c r="F1464" s="386"/>
      <c r="G1464" s="386">
        <v>3.55</v>
      </c>
      <c r="H1464" s="386"/>
      <c r="I1464" s="386">
        <v>7.3</v>
      </c>
      <c r="J1464" s="386">
        <f t="shared" si="99"/>
        <v>25.92</v>
      </c>
      <c r="K1464" s="277"/>
      <c r="L1464" s="277"/>
      <c r="M1464" s="277"/>
      <c r="N1464" s="277"/>
      <c r="O1464" s="277"/>
      <c r="P1464" s="277"/>
      <c r="Q1464" s="277"/>
    </row>
    <row r="1465" spans="1:17" s="275" customFormat="1" ht="10.15" x14ac:dyDescent="0.2">
      <c r="A1465" s="282"/>
      <c r="B1465" s="282"/>
      <c r="C1465" s="282"/>
      <c r="D1465" s="279"/>
      <c r="E1465" s="276"/>
      <c r="F1465" s="386"/>
      <c r="G1465" s="386">
        <v>13.59</v>
      </c>
      <c r="H1465" s="386"/>
      <c r="I1465" s="386">
        <v>5.19</v>
      </c>
      <c r="J1465" s="386">
        <f t="shared" si="99"/>
        <v>70.53</v>
      </c>
      <c r="K1465" s="277"/>
      <c r="L1465" s="277"/>
      <c r="M1465" s="277"/>
      <c r="N1465" s="277"/>
      <c r="O1465" s="277"/>
      <c r="P1465" s="277"/>
      <c r="Q1465" s="277"/>
    </row>
    <row r="1466" spans="1:17" s="275" customFormat="1" ht="10.15" x14ac:dyDescent="0.2">
      <c r="A1466" s="282"/>
      <c r="B1466" s="282"/>
      <c r="C1466" s="282"/>
      <c r="D1466" s="279"/>
      <c r="E1466" s="276"/>
      <c r="F1466" s="386"/>
      <c r="G1466" s="386">
        <v>6.01</v>
      </c>
      <c r="H1466" s="386"/>
      <c r="I1466" s="386">
        <v>5.18</v>
      </c>
      <c r="J1466" s="386">
        <f t="shared" si="99"/>
        <v>31.13</v>
      </c>
      <c r="K1466" s="277"/>
      <c r="L1466" s="277"/>
      <c r="M1466" s="277"/>
      <c r="N1466" s="277"/>
      <c r="O1466" s="277"/>
      <c r="P1466" s="277"/>
      <c r="Q1466" s="277"/>
    </row>
    <row r="1467" spans="1:17" s="275" customFormat="1" ht="10.15" x14ac:dyDescent="0.2">
      <c r="A1467" s="282"/>
      <c r="B1467" s="282"/>
      <c r="C1467" s="282"/>
      <c r="D1467" s="279"/>
      <c r="E1467" s="276"/>
      <c r="F1467" s="386">
        <v>2</v>
      </c>
      <c r="G1467" s="386">
        <v>6.97</v>
      </c>
      <c r="H1467" s="386"/>
      <c r="I1467" s="386">
        <v>0.68</v>
      </c>
      <c r="J1467" s="386">
        <f t="shared" si="99"/>
        <v>9.48</v>
      </c>
      <c r="K1467" s="277"/>
      <c r="L1467" s="277"/>
      <c r="M1467" s="277"/>
      <c r="N1467" s="277"/>
      <c r="O1467" s="277"/>
      <c r="P1467" s="277"/>
      <c r="Q1467" s="277"/>
    </row>
    <row r="1468" spans="1:17" s="275" customFormat="1" ht="10.15" x14ac:dyDescent="0.2">
      <c r="A1468" s="282"/>
      <c r="B1468" s="282"/>
      <c r="C1468" s="282"/>
      <c r="D1468" s="279"/>
      <c r="E1468" s="276"/>
      <c r="F1468" s="386">
        <v>3</v>
      </c>
      <c r="G1468" s="386">
        <v>6.87</v>
      </c>
      <c r="H1468" s="386"/>
      <c r="I1468" s="386">
        <v>0.68</v>
      </c>
      <c r="J1468" s="386">
        <f t="shared" si="99"/>
        <v>14.01</v>
      </c>
      <c r="K1468" s="277"/>
      <c r="L1468" s="277"/>
      <c r="M1468" s="277"/>
      <c r="N1468" s="277"/>
      <c r="O1468" s="277"/>
      <c r="P1468" s="277"/>
      <c r="Q1468" s="277"/>
    </row>
    <row r="1469" spans="1:17" s="275" customFormat="1" x14ac:dyDescent="0.2">
      <c r="A1469" s="282"/>
      <c r="B1469" s="282"/>
      <c r="C1469" s="282"/>
      <c r="D1469" s="279" t="s">
        <v>611</v>
      </c>
      <c r="E1469" s="276"/>
      <c r="F1469" s="386">
        <v>-1</v>
      </c>
      <c r="G1469" s="386">
        <v>3.25</v>
      </c>
      <c r="H1469" s="386"/>
      <c r="I1469" s="386">
        <v>1.4</v>
      </c>
      <c r="J1469" s="386">
        <f t="shared" si="99"/>
        <v>-4.55</v>
      </c>
      <c r="K1469" s="277"/>
      <c r="L1469" s="277"/>
      <c r="M1469" s="277"/>
      <c r="N1469" s="277"/>
      <c r="O1469" s="277"/>
      <c r="P1469" s="277"/>
      <c r="Q1469" s="277"/>
    </row>
    <row r="1470" spans="1:17" s="275" customFormat="1" ht="10.15" x14ac:dyDescent="0.2">
      <c r="A1470" s="282"/>
      <c r="B1470" s="282"/>
      <c r="C1470" s="282"/>
      <c r="D1470" s="279"/>
      <c r="E1470" s="276"/>
      <c r="F1470" s="386">
        <v>-2</v>
      </c>
      <c r="G1470" s="386">
        <v>1.2</v>
      </c>
      <c r="H1470" s="386"/>
      <c r="I1470" s="386">
        <v>0.5</v>
      </c>
      <c r="J1470" s="386">
        <f t="shared" si="99"/>
        <v>-1.2</v>
      </c>
      <c r="K1470" s="277"/>
      <c r="L1470" s="277"/>
      <c r="M1470" s="277"/>
      <c r="N1470" s="277"/>
      <c r="O1470" s="277"/>
      <c r="P1470" s="277"/>
      <c r="Q1470" s="277"/>
    </row>
    <row r="1471" spans="1:17" s="275" customFormat="1" ht="10.15" x14ac:dyDescent="0.2">
      <c r="A1471" s="282"/>
      <c r="B1471" s="282"/>
      <c r="C1471" s="282"/>
      <c r="D1471" s="279"/>
      <c r="E1471" s="276"/>
      <c r="F1471" s="386">
        <v>-1</v>
      </c>
      <c r="G1471" s="386">
        <v>0.69</v>
      </c>
      <c r="H1471" s="386"/>
      <c r="I1471" s="386">
        <v>0.5</v>
      </c>
      <c r="J1471" s="386">
        <f t="shared" si="99"/>
        <v>-0.35</v>
      </c>
      <c r="K1471" s="277"/>
      <c r="L1471" s="277"/>
      <c r="M1471" s="277"/>
      <c r="N1471" s="277"/>
      <c r="O1471" s="277"/>
      <c r="P1471" s="277"/>
      <c r="Q1471" s="277"/>
    </row>
    <row r="1472" spans="1:17" s="275" customFormat="1" ht="10.15" x14ac:dyDescent="0.2">
      <c r="A1472" s="282"/>
      <c r="B1472" s="282"/>
      <c r="C1472" s="282"/>
      <c r="D1472" s="284" t="str">
        <f>"Total item "&amp;A1446</f>
        <v>Total item 9.5</v>
      </c>
      <c r="E1472" s="276"/>
      <c r="F1472" s="386"/>
      <c r="G1472" s="386"/>
      <c r="H1472" s="386"/>
      <c r="I1472" s="386"/>
      <c r="J1472" s="383">
        <f>SUM(J1447:J1471)</f>
        <v>285.45999999999998</v>
      </c>
      <c r="K1472" s="277"/>
      <c r="L1472" s="277"/>
      <c r="M1472" s="277"/>
      <c r="N1472" s="277"/>
      <c r="O1472" s="277"/>
      <c r="P1472" s="277"/>
      <c r="Q1472" s="277"/>
    </row>
    <row r="1473" spans="1:17" s="275" customFormat="1" ht="10.15" x14ac:dyDescent="0.2">
      <c r="A1473" s="282"/>
      <c r="B1473" s="282"/>
      <c r="C1473" s="282"/>
      <c r="D1473" s="126"/>
      <c r="E1473" s="119"/>
      <c r="F1473" s="384"/>
      <c r="G1473" s="384"/>
      <c r="H1473" s="384"/>
      <c r="I1473" s="384"/>
      <c r="J1473" s="384"/>
      <c r="K1473" s="277"/>
      <c r="L1473" s="277"/>
      <c r="M1473" s="277"/>
      <c r="N1473" s="277"/>
      <c r="O1473" s="277"/>
      <c r="P1473" s="277"/>
      <c r="Q1473" s="277"/>
    </row>
    <row r="1474" spans="1:17" s="258" customFormat="1" ht="25.9" customHeight="1" x14ac:dyDescent="0.2">
      <c r="A1474" s="280" t="s">
        <v>195</v>
      </c>
      <c r="B1474" s="280" t="s">
        <v>166</v>
      </c>
      <c r="C1474" s="280" t="s">
        <v>1274</v>
      </c>
      <c r="D1474" s="261" t="s">
        <v>1275</v>
      </c>
      <c r="E1474" s="281" t="s">
        <v>1108</v>
      </c>
      <c r="F1474" s="383"/>
      <c r="G1474" s="385"/>
      <c r="H1474" s="383"/>
      <c r="I1474" s="383"/>
      <c r="J1474" s="383"/>
      <c r="K1474" s="283">
        <f>J1534</f>
        <v>321.93000000000012</v>
      </c>
      <c r="L1474" s="283">
        <v>21.34</v>
      </c>
      <c r="M1474" s="283">
        <f>ROUND(L1474*(1+$T$7),2)</f>
        <v>25.85</v>
      </c>
      <c r="N1474" s="283">
        <f>TRUNC(K1474*M1474,2)</f>
        <v>8321.89</v>
      </c>
      <c r="O1474" s="283">
        <v>19.96</v>
      </c>
      <c r="P1474" s="283">
        <f>ROUND(O1474*(1+$S$7),2)</f>
        <v>25.4</v>
      </c>
      <c r="Q1474" s="283">
        <f>TRUNC(K1474*P1474,2)</f>
        <v>8177.02</v>
      </c>
    </row>
    <row r="1475" spans="1:17" s="275" customFormat="1" x14ac:dyDescent="0.2">
      <c r="A1475" s="282"/>
      <c r="B1475" s="282"/>
      <c r="C1475" s="282"/>
      <c r="D1475" s="284" t="s">
        <v>612</v>
      </c>
      <c r="E1475" s="276"/>
      <c r="F1475" s="386"/>
      <c r="G1475" s="386"/>
      <c r="H1475" s="386"/>
      <c r="I1475" s="386"/>
      <c r="J1475" s="386"/>
      <c r="K1475" s="277"/>
      <c r="L1475" s="277"/>
      <c r="M1475" s="277"/>
      <c r="N1475" s="277"/>
      <c r="O1475" s="277"/>
      <c r="P1475" s="277"/>
      <c r="Q1475" s="277"/>
    </row>
    <row r="1476" spans="1:17" s="275" customFormat="1" ht="10.15" x14ac:dyDescent="0.2">
      <c r="A1476" s="282"/>
      <c r="B1476" s="282"/>
      <c r="C1476" s="282"/>
      <c r="D1476" s="279" t="s">
        <v>472</v>
      </c>
      <c r="E1476" s="276"/>
      <c r="F1476" s="386">
        <v>4</v>
      </c>
      <c r="G1476" s="386">
        <v>0.9</v>
      </c>
      <c r="H1476" s="386"/>
      <c r="I1476" s="386">
        <v>2.1</v>
      </c>
      <c r="J1476" s="386">
        <f t="shared" ref="J1476:J1533" si="100">ROUND(PRODUCT(F1476:I1476),2)</f>
        <v>7.56</v>
      </c>
      <c r="K1476" s="277"/>
      <c r="L1476" s="277"/>
      <c r="M1476" s="277"/>
      <c r="N1476" s="277"/>
      <c r="O1476" s="277"/>
      <c r="P1476" s="277"/>
      <c r="Q1476" s="277"/>
    </row>
    <row r="1477" spans="1:17" s="275" customFormat="1" ht="10.15" x14ac:dyDescent="0.2">
      <c r="A1477" s="282"/>
      <c r="B1477" s="282"/>
      <c r="C1477" s="282"/>
      <c r="D1477" s="279" t="s">
        <v>500</v>
      </c>
      <c r="E1477" s="276"/>
      <c r="F1477" s="386">
        <v>4</v>
      </c>
      <c r="G1477" s="386">
        <v>0.9</v>
      </c>
      <c r="H1477" s="386"/>
      <c r="I1477" s="386">
        <v>2.1</v>
      </c>
      <c r="J1477" s="386">
        <f t="shared" si="100"/>
        <v>7.56</v>
      </c>
      <c r="K1477" s="277"/>
      <c r="L1477" s="277"/>
      <c r="M1477" s="277"/>
      <c r="N1477" s="277"/>
      <c r="O1477" s="277"/>
      <c r="P1477" s="277"/>
      <c r="Q1477" s="277"/>
    </row>
    <row r="1478" spans="1:17" s="275" customFormat="1" x14ac:dyDescent="0.2">
      <c r="A1478" s="282"/>
      <c r="B1478" s="282"/>
      <c r="C1478" s="282"/>
      <c r="D1478" s="279" t="s">
        <v>577</v>
      </c>
      <c r="E1478" s="276"/>
      <c r="F1478" s="386">
        <v>2</v>
      </c>
      <c r="G1478" s="386">
        <v>0.8</v>
      </c>
      <c r="H1478" s="386"/>
      <c r="I1478" s="386">
        <v>2.1</v>
      </c>
      <c r="J1478" s="386">
        <f t="shared" si="100"/>
        <v>3.36</v>
      </c>
      <c r="K1478" s="277"/>
      <c r="L1478" s="277"/>
      <c r="M1478" s="277"/>
      <c r="N1478" s="277"/>
      <c r="O1478" s="277"/>
      <c r="P1478" s="277"/>
      <c r="Q1478" s="277"/>
    </row>
    <row r="1479" spans="1:17" s="275" customFormat="1" ht="10.15" x14ac:dyDescent="0.2">
      <c r="A1479" s="282"/>
      <c r="B1479" s="282"/>
      <c r="C1479" s="282"/>
      <c r="D1479" s="279" t="s">
        <v>576</v>
      </c>
      <c r="E1479" s="276"/>
      <c r="F1479" s="386">
        <v>2</v>
      </c>
      <c r="G1479" s="386">
        <v>0.8</v>
      </c>
      <c r="H1479" s="386"/>
      <c r="I1479" s="386">
        <v>2.1</v>
      </c>
      <c r="J1479" s="386">
        <f t="shared" si="100"/>
        <v>3.36</v>
      </c>
      <c r="K1479" s="277"/>
      <c r="L1479" s="277"/>
      <c r="M1479" s="277"/>
      <c r="N1479" s="277"/>
      <c r="O1479" s="277"/>
      <c r="P1479" s="277"/>
      <c r="Q1479" s="277"/>
    </row>
    <row r="1480" spans="1:17" s="275" customFormat="1" ht="10.15" x14ac:dyDescent="0.2">
      <c r="A1480" s="282"/>
      <c r="B1480" s="282"/>
      <c r="C1480" s="282"/>
      <c r="D1480" s="279" t="s">
        <v>570</v>
      </c>
      <c r="E1480" s="276"/>
      <c r="F1480" s="386">
        <v>4</v>
      </c>
      <c r="G1480" s="386">
        <v>0.8</v>
      </c>
      <c r="H1480" s="386"/>
      <c r="I1480" s="386">
        <v>2.1</v>
      </c>
      <c r="J1480" s="386">
        <f t="shared" si="100"/>
        <v>6.72</v>
      </c>
      <c r="K1480" s="277"/>
      <c r="L1480" s="277"/>
      <c r="M1480" s="277"/>
      <c r="N1480" s="277"/>
      <c r="O1480" s="277"/>
      <c r="P1480" s="277"/>
      <c r="Q1480" s="277"/>
    </row>
    <row r="1481" spans="1:17" s="275" customFormat="1" ht="10.15" x14ac:dyDescent="0.2">
      <c r="A1481" s="282"/>
      <c r="B1481" s="282"/>
      <c r="C1481" s="282"/>
      <c r="D1481" s="279" t="s">
        <v>575</v>
      </c>
      <c r="E1481" s="276"/>
      <c r="F1481" s="386">
        <v>4</v>
      </c>
      <c r="G1481" s="386">
        <v>0.8</v>
      </c>
      <c r="H1481" s="386"/>
      <c r="I1481" s="386">
        <v>2.1</v>
      </c>
      <c r="J1481" s="386">
        <f t="shared" si="100"/>
        <v>6.72</v>
      </c>
      <c r="K1481" s="277"/>
      <c r="L1481" s="277"/>
      <c r="M1481" s="277"/>
      <c r="N1481" s="277"/>
      <c r="O1481" s="277"/>
      <c r="P1481" s="277"/>
      <c r="Q1481" s="277"/>
    </row>
    <row r="1482" spans="1:17" s="275" customFormat="1" ht="10.15" x14ac:dyDescent="0.2">
      <c r="A1482" s="282"/>
      <c r="B1482" s="282"/>
      <c r="C1482" s="282"/>
      <c r="D1482" s="279" t="s">
        <v>613</v>
      </c>
      <c r="E1482" s="276"/>
      <c r="F1482" s="386">
        <v>4</v>
      </c>
      <c r="G1482" s="386">
        <v>0.8</v>
      </c>
      <c r="H1482" s="386"/>
      <c r="I1482" s="386">
        <v>2.1</v>
      </c>
      <c r="J1482" s="386">
        <f t="shared" si="100"/>
        <v>6.72</v>
      </c>
      <c r="K1482" s="277"/>
      <c r="L1482" s="277"/>
      <c r="M1482" s="277"/>
      <c r="N1482" s="277"/>
      <c r="O1482" s="277"/>
      <c r="P1482" s="277"/>
      <c r="Q1482" s="277"/>
    </row>
    <row r="1483" spans="1:17" s="275" customFormat="1" ht="10.15" x14ac:dyDescent="0.2">
      <c r="A1483" s="282"/>
      <c r="B1483" s="282"/>
      <c r="C1483" s="282"/>
      <c r="D1483" s="279" t="s">
        <v>614</v>
      </c>
      <c r="E1483" s="276"/>
      <c r="F1483" s="386">
        <v>2</v>
      </c>
      <c r="G1483" s="386">
        <v>0.8</v>
      </c>
      <c r="H1483" s="386"/>
      <c r="I1483" s="386">
        <v>2.1</v>
      </c>
      <c r="J1483" s="386">
        <f t="shared" si="100"/>
        <v>3.36</v>
      </c>
      <c r="K1483" s="277"/>
      <c r="L1483" s="277"/>
      <c r="M1483" s="277"/>
      <c r="N1483" s="277"/>
      <c r="O1483" s="277"/>
      <c r="P1483" s="277"/>
      <c r="Q1483" s="277"/>
    </row>
    <row r="1484" spans="1:17" s="275" customFormat="1" ht="10.15" x14ac:dyDescent="0.2">
      <c r="A1484" s="282"/>
      <c r="B1484" s="282"/>
      <c r="C1484" s="282"/>
      <c r="D1484" s="279" t="s">
        <v>580</v>
      </c>
      <c r="E1484" s="276"/>
      <c r="F1484" s="386">
        <v>2</v>
      </c>
      <c r="G1484" s="386">
        <v>0.8</v>
      </c>
      <c r="H1484" s="386"/>
      <c r="I1484" s="386">
        <v>2.1</v>
      </c>
      <c r="J1484" s="386">
        <f t="shared" si="100"/>
        <v>3.36</v>
      </c>
      <c r="K1484" s="277"/>
      <c r="L1484" s="277"/>
      <c r="M1484" s="277"/>
      <c r="N1484" s="277"/>
      <c r="O1484" s="277"/>
      <c r="P1484" s="277"/>
      <c r="Q1484" s="277"/>
    </row>
    <row r="1485" spans="1:17" s="275" customFormat="1" x14ac:dyDescent="0.2">
      <c r="A1485" s="282"/>
      <c r="B1485" s="282"/>
      <c r="C1485" s="282"/>
      <c r="D1485" s="279" t="s">
        <v>615</v>
      </c>
      <c r="E1485" s="276"/>
      <c r="F1485" s="386">
        <v>2</v>
      </c>
      <c r="G1485" s="386">
        <v>1.1499999999999999</v>
      </c>
      <c r="H1485" s="386"/>
      <c r="I1485" s="386">
        <v>2.1</v>
      </c>
      <c r="J1485" s="386">
        <f t="shared" si="100"/>
        <v>4.83</v>
      </c>
      <c r="K1485" s="277"/>
      <c r="L1485" s="277"/>
      <c r="M1485" s="277"/>
      <c r="N1485" s="277"/>
      <c r="O1485" s="277"/>
      <c r="P1485" s="277"/>
      <c r="Q1485" s="277"/>
    </row>
    <row r="1486" spans="1:17" s="275" customFormat="1" x14ac:dyDescent="0.2">
      <c r="A1486" s="282"/>
      <c r="B1486" s="282"/>
      <c r="C1486" s="282"/>
      <c r="D1486" s="279" t="s">
        <v>603</v>
      </c>
      <c r="E1486" s="276"/>
      <c r="F1486" s="386">
        <v>2</v>
      </c>
      <c r="G1486" s="386">
        <v>1.6</v>
      </c>
      <c r="H1486" s="386"/>
      <c r="I1486" s="386">
        <v>2.1</v>
      </c>
      <c r="J1486" s="386">
        <f t="shared" si="100"/>
        <v>6.72</v>
      </c>
      <c r="K1486" s="277"/>
      <c r="L1486" s="277"/>
      <c r="M1486" s="277"/>
      <c r="N1486" s="277"/>
      <c r="O1486" s="277"/>
      <c r="P1486" s="277"/>
      <c r="Q1486" s="277"/>
    </row>
    <row r="1487" spans="1:17" s="275" customFormat="1" x14ac:dyDescent="0.2">
      <c r="A1487" s="282"/>
      <c r="B1487" s="282"/>
      <c r="C1487" s="282"/>
      <c r="D1487" s="279" t="s">
        <v>616</v>
      </c>
      <c r="E1487" s="276"/>
      <c r="F1487" s="386">
        <v>2</v>
      </c>
      <c r="G1487" s="386">
        <v>0.7</v>
      </c>
      <c r="H1487" s="386"/>
      <c r="I1487" s="386">
        <v>2.1</v>
      </c>
      <c r="J1487" s="386">
        <f t="shared" si="100"/>
        <v>2.94</v>
      </c>
      <c r="K1487" s="277"/>
      <c r="L1487" s="277"/>
      <c r="M1487" s="277"/>
      <c r="N1487" s="277"/>
      <c r="O1487" s="277"/>
      <c r="P1487" s="277"/>
      <c r="Q1487" s="277"/>
    </row>
    <row r="1488" spans="1:17" s="275" customFormat="1" x14ac:dyDescent="0.2">
      <c r="A1488" s="282"/>
      <c r="B1488" s="282"/>
      <c r="C1488" s="282"/>
      <c r="D1488" s="279" t="s">
        <v>617</v>
      </c>
      <c r="E1488" s="276"/>
      <c r="F1488" s="386">
        <v>2</v>
      </c>
      <c r="G1488" s="386">
        <v>0.7</v>
      </c>
      <c r="H1488" s="386"/>
      <c r="I1488" s="386">
        <v>2.1</v>
      </c>
      <c r="J1488" s="386">
        <f t="shared" si="100"/>
        <v>2.94</v>
      </c>
      <c r="K1488" s="277"/>
      <c r="L1488" s="277"/>
      <c r="M1488" s="277"/>
      <c r="N1488" s="277"/>
      <c r="O1488" s="277"/>
      <c r="P1488" s="277"/>
      <c r="Q1488" s="277"/>
    </row>
    <row r="1489" spans="1:17" s="275" customFormat="1" ht="10.15" x14ac:dyDescent="0.2">
      <c r="A1489" s="282"/>
      <c r="B1489" s="282"/>
      <c r="C1489" s="282"/>
      <c r="D1489" s="279" t="s">
        <v>582</v>
      </c>
      <c r="E1489" s="276"/>
      <c r="F1489" s="386">
        <v>2</v>
      </c>
      <c r="G1489" s="386">
        <v>0.7</v>
      </c>
      <c r="H1489" s="386"/>
      <c r="I1489" s="386">
        <v>2.1</v>
      </c>
      <c r="J1489" s="386">
        <f t="shared" si="100"/>
        <v>2.94</v>
      </c>
      <c r="K1489" s="277"/>
      <c r="L1489" s="277"/>
      <c r="M1489" s="277"/>
      <c r="N1489" s="277"/>
      <c r="O1489" s="277"/>
      <c r="P1489" s="277"/>
      <c r="Q1489" s="277"/>
    </row>
    <row r="1490" spans="1:17" s="275" customFormat="1" x14ac:dyDescent="0.2">
      <c r="A1490" s="282"/>
      <c r="B1490" s="282"/>
      <c r="C1490" s="282"/>
      <c r="D1490" s="279" t="s">
        <v>584</v>
      </c>
      <c r="E1490" s="276"/>
      <c r="F1490" s="386">
        <v>2</v>
      </c>
      <c r="G1490" s="386">
        <v>0.8</v>
      </c>
      <c r="H1490" s="386"/>
      <c r="I1490" s="386">
        <v>2.1</v>
      </c>
      <c r="J1490" s="386">
        <f t="shared" si="100"/>
        <v>3.36</v>
      </c>
      <c r="K1490" s="277"/>
      <c r="L1490" s="277"/>
      <c r="M1490" s="277"/>
      <c r="N1490" s="277"/>
      <c r="O1490" s="277"/>
      <c r="P1490" s="277"/>
      <c r="Q1490" s="277"/>
    </row>
    <row r="1491" spans="1:17" s="275" customFormat="1" x14ac:dyDescent="0.2">
      <c r="A1491" s="282"/>
      <c r="B1491" s="282"/>
      <c r="C1491" s="282"/>
      <c r="D1491" s="279" t="s">
        <v>618</v>
      </c>
      <c r="E1491" s="276"/>
      <c r="F1491" s="386">
        <v>2</v>
      </c>
      <c r="G1491" s="386">
        <v>0.8</v>
      </c>
      <c r="H1491" s="386"/>
      <c r="I1491" s="386">
        <v>2.1</v>
      </c>
      <c r="J1491" s="386">
        <f t="shared" si="100"/>
        <v>3.36</v>
      </c>
      <c r="K1491" s="277"/>
      <c r="L1491" s="277"/>
      <c r="M1491" s="277"/>
      <c r="N1491" s="277"/>
      <c r="O1491" s="277"/>
      <c r="P1491" s="277"/>
      <c r="Q1491" s="277"/>
    </row>
    <row r="1492" spans="1:17" s="275" customFormat="1" x14ac:dyDescent="0.2">
      <c r="A1492" s="282"/>
      <c r="B1492" s="282"/>
      <c r="C1492" s="282"/>
      <c r="D1492" s="279" t="s">
        <v>619</v>
      </c>
      <c r="E1492" s="276"/>
      <c r="F1492" s="386">
        <v>2</v>
      </c>
      <c r="G1492" s="386">
        <v>0.7</v>
      </c>
      <c r="H1492" s="386"/>
      <c r="I1492" s="386">
        <v>2.1</v>
      </c>
      <c r="J1492" s="386">
        <f t="shared" si="100"/>
        <v>2.94</v>
      </c>
      <c r="K1492" s="277"/>
      <c r="L1492" s="277"/>
      <c r="M1492" s="277"/>
      <c r="N1492" s="277"/>
      <c r="O1492" s="277"/>
      <c r="P1492" s="277"/>
      <c r="Q1492" s="277"/>
    </row>
    <row r="1493" spans="1:17" s="275" customFormat="1" x14ac:dyDescent="0.2">
      <c r="A1493" s="282"/>
      <c r="B1493" s="282"/>
      <c r="C1493" s="282"/>
      <c r="D1493" s="279" t="s">
        <v>620</v>
      </c>
      <c r="E1493" s="276"/>
      <c r="F1493" s="386">
        <v>2</v>
      </c>
      <c r="G1493" s="386">
        <v>0.8</v>
      </c>
      <c r="H1493" s="386"/>
      <c r="I1493" s="386">
        <v>2.1</v>
      </c>
      <c r="J1493" s="386">
        <f t="shared" si="100"/>
        <v>3.36</v>
      </c>
      <c r="K1493" s="277"/>
      <c r="L1493" s="277"/>
      <c r="M1493" s="277"/>
      <c r="N1493" s="277"/>
      <c r="O1493" s="277"/>
      <c r="P1493" s="277"/>
      <c r="Q1493" s="277"/>
    </row>
    <row r="1494" spans="1:17" s="275" customFormat="1" ht="10.15" x14ac:dyDescent="0.2">
      <c r="A1494" s="282"/>
      <c r="B1494" s="282"/>
      <c r="C1494" s="282"/>
      <c r="D1494" s="279" t="s">
        <v>177</v>
      </c>
      <c r="E1494" s="276"/>
      <c r="F1494" s="386">
        <v>2</v>
      </c>
      <c r="G1494" s="386">
        <v>0.8</v>
      </c>
      <c r="H1494" s="386"/>
      <c r="I1494" s="386">
        <v>2.1</v>
      </c>
      <c r="J1494" s="386">
        <f t="shared" si="100"/>
        <v>3.36</v>
      </c>
      <c r="K1494" s="277"/>
      <c r="L1494" s="277"/>
      <c r="M1494" s="277"/>
      <c r="N1494" s="277"/>
      <c r="O1494" s="277"/>
      <c r="P1494" s="277"/>
      <c r="Q1494" s="277"/>
    </row>
    <row r="1495" spans="1:17" s="275" customFormat="1" x14ac:dyDescent="0.2">
      <c r="A1495" s="282"/>
      <c r="B1495" s="282"/>
      <c r="C1495" s="282"/>
      <c r="D1495" s="279" t="s">
        <v>586</v>
      </c>
      <c r="E1495" s="276"/>
      <c r="F1495" s="386">
        <v>2</v>
      </c>
      <c r="G1495" s="386">
        <v>0.8</v>
      </c>
      <c r="H1495" s="386"/>
      <c r="I1495" s="386">
        <v>2.1</v>
      </c>
      <c r="J1495" s="386">
        <f t="shared" si="100"/>
        <v>3.36</v>
      </c>
      <c r="K1495" s="277"/>
      <c r="L1495" s="277"/>
      <c r="M1495" s="277"/>
      <c r="N1495" s="277"/>
      <c r="O1495" s="277"/>
      <c r="P1495" s="277"/>
      <c r="Q1495" s="277"/>
    </row>
    <row r="1496" spans="1:17" s="275" customFormat="1" x14ac:dyDescent="0.2">
      <c r="A1496" s="282"/>
      <c r="B1496" s="282"/>
      <c r="C1496" s="282"/>
      <c r="D1496" s="279" t="s">
        <v>587</v>
      </c>
      <c r="E1496" s="276"/>
      <c r="F1496" s="386">
        <v>2</v>
      </c>
      <c r="G1496" s="386">
        <v>0.8</v>
      </c>
      <c r="H1496" s="386"/>
      <c r="I1496" s="386">
        <v>2.1</v>
      </c>
      <c r="J1496" s="386">
        <f t="shared" si="100"/>
        <v>3.36</v>
      </c>
      <c r="K1496" s="277"/>
      <c r="L1496" s="277"/>
      <c r="M1496" s="277"/>
      <c r="N1496" s="277"/>
      <c r="O1496" s="277"/>
      <c r="P1496" s="277"/>
      <c r="Q1496" s="277"/>
    </row>
    <row r="1497" spans="1:17" s="275" customFormat="1" x14ac:dyDescent="0.2">
      <c r="A1497" s="282"/>
      <c r="B1497" s="282"/>
      <c r="C1497" s="282"/>
      <c r="D1497" s="279" t="s">
        <v>588</v>
      </c>
      <c r="E1497" s="276"/>
      <c r="F1497" s="386">
        <v>2</v>
      </c>
      <c r="G1497" s="386">
        <v>0.8</v>
      </c>
      <c r="H1497" s="386"/>
      <c r="I1497" s="386">
        <v>2.1</v>
      </c>
      <c r="J1497" s="386">
        <f t="shared" si="100"/>
        <v>3.36</v>
      </c>
      <c r="K1497" s="277"/>
      <c r="L1497" s="277"/>
      <c r="M1497" s="277"/>
      <c r="N1497" s="277"/>
      <c r="O1497" s="277"/>
      <c r="P1497" s="277"/>
      <c r="Q1497" s="277"/>
    </row>
    <row r="1498" spans="1:17" s="275" customFormat="1" ht="10.15" x14ac:dyDescent="0.2">
      <c r="A1498" s="282"/>
      <c r="B1498" s="282"/>
      <c r="C1498" s="282"/>
      <c r="D1498" s="279" t="s">
        <v>521</v>
      </c>
      <c r="E1498" s="276"/>
      <c r="F1498" s="386">
        <v>2</v>
      </c>
      <c r="G1498" s="386">
        <v>0.9</v>
      </c>
      <c r="H1498" s="386"/>
      <c r="I1498" s="386">
        <v>2.1</v>
      </c>
      <c r="J1498" s="386">
        <f t="shared" si="100"/>
        <v>3.78</v>
      </c>
      <c r="K1498" s="277"/>
      <c r="L1498" s="277"/>
      <c r="M1498" s="277"/>
      <c r="N1498" s="277"/>
      <c r="O1498" s="277"/>
      <c r="P1498" s="277"/>
      <c r="Q1498" s="277"/>
    </row>
    <row r="1499" spans="1:17" s="275" customFormat="1" ht="10.15" x14ac:dyDescent="0.2">
      <c r="A1499" s="282"/>
      <c r="B1499" s="282"/>
      <c r="C1499" s="282"/>
      <c r="D1499" s="279" t="s">
        <v>524</v>
      </c>
      <c r="E1499" s="276"/>
      <c r="F1499" s="386">
        <v>2</v>
      </c>
      <c r="G1499" s="386">
        <v>0.9</v>
      </c>
      <c r="H1499" s="386"/>
      <c r="I1499" s="386">
        <v>2.1</v>
      </c>
      <c r="J1499" s="386">
        <f t="shared" si="100"/>
        <v>3.78</v>
      </c>
      <c r="K1499" s="277"/>
      <c r="L1499" s="277"/>
      <c r="M1499" s="277"/>
      <c r="N1499" s="277"/>
      <c r="O1499" s="277"/>
      <c r="P1499" s="277"/>
      <c r="Q1499" s="277"/>
    </row>
    <row r="1500" spans="1:17" s="275" customFormat="1" ht="10.15" x14ac:dyDescent="0.2">
      <c r="A1500" s="282"/>
      <c r="B1500" s="282"/>
      <c r="C1500" s="282"/>
      <c r="D1500" s="279" t="s">
        <v>464</v>
      </c>
      <c r="E1500" s="276"/>
      <c r="F1500" s="386">
        <v>2</v>
      </c>
      <c r="G1500" s="386">
        <v>0.8</v>
      </c>
      <c r="H1500" s="386"/>
      <c r="I1500" s="386">
        <v>2.1</v>
      </c>
      <c r="J1500" s="386">
        <f t="shared" si="100"/>
        <v>3.36</v>
      </c>
      <c r="K1500" s="277"/>
      <c r="L1500" s="277"/>
      <c r="M1500" s="277"/>
      <c r="N1500" s="277"/>
      <c r="O1500" s="277"/>
      <c r="P1500" s="277"/>
      <c r="Q1500" s="277"/>
    </row>
    <row r="1501" spans="1:17" s="275" customFormat="1" ht="10.15" x14ac:dyDescent="0.2">
      <c r="A1501" s="282"/>
      <c r="B1501" s="282"/>
      <c r="C1501" s="282"/>
      <c r="D1501" s="279" t="s">
        <v>463</v>
      </c>
      <c r="E1501" s="276"/>
      <c r="F1501" s="386">
        <v>2</v>
      </c>
      <c r="G1501" s="386">
        <v>0.8</v>
      </c>
      <c r="H1501" s="386"/>
      <c r="I1501" s="386">
        <v>2.1</v>
      </c>
      <c r="J1501" s="386">
        <f t="shared" si="100"/>
        <v>3.36</v>
      </c>
      <c r="K1501" s="277"/>
      <c r="L1501" s="277"/>
      <c r="M1501" s="277"/>
      <c r="N1501" s="277"/>
      <c r="O1501" s="277"/>
      <c r="P1501" s="277"/>
      <c r="Q1501" s="277"/>
    </row>
    <row r="1502" spans="1:17" s="275" customFormat="1" ht="10.15" x14ac:dyDescent="0.2">
      <c r="A1502" s="282"/>
      <c r="B1502" s="282"/>
      <c r="C1502" s="282"/>
      <c r="D1502" s="279" t="s">
        <v>462</v>
      </c>
      <c r="E1502" s="276"/>
      <c r="F1502" s="386">
        <v>2</v>
      </c>
      <c r="G1502" s="386">
        <v>0.8</v>
      </c>
      <c r="H1502" s="386"/>
      <c r="I1502" s="386">
        <v>2.1</v>
      </c>
      <c r="J1502" s="386">
        <f t="shared" si="100"/>
        <v>3.36</v>
      </c>
      <c r="K1502" s="277"/>
      <c r="L1502" s="277"/>
      <c r="M1502" s="277"/>
      <c r="N1502" s="277"/>
      <c r="O1502" s="277"/>
      <c r="P1502" s="277"/>
      <c r="Q1502" s="277"/>
    </row>
    <row r="1503" spans="1:17" s="275" customFormat="1" x14ac:dyDescent="0.2">
      <c r="A1503" s="282"/>
      <c r="B1503" s="282"/>
      <c r="C1503" s="282"/>
      <c r="D1503" s="279" t="s">
        <v>461</v>
      </c>
      <c r="E1503" s="276"/>
      <c r="F1503" s="386">
        <v>4</v>
      </c>
      <c r="G1503" s="386">
        <v>2</v>
      </c>
      <c r="H1503" s="386"/>
      <c r="I1503" s="386">
        <v>2.1</v>
      </c>
      <c r="J1503" s="386">
        <f t="shared" si="100"/>
        <v>16.8</v>
      </c>
      <c r="K1503" s="277"/>
      <c r="L1503" s="277"/>
      <c r="M1503" s="277"/>
      <c r="N1503" s="277"/>
      <c r="O1503" s="277"/>
      <c r="P1503" s="277"/>
      <c r="Q1503" s="277"/>
    </row>
    <row r="1504" spans="1:17" s="275" customFormat="1" ht="10.15" x14ac:dyDescent="0.2">
      <c r="A1504" s="282"/>
      <c r="B1504" s="282"/>
      <c r="C1504" s="282"/>
      <c r="D1504" s="279" t="s">
        <v>517</v>
      </c>
      <c r="E1504" s="276"/>
      <c r="F1504" s="386">
        <v>4</v>
      </c>
      <c r="G1504" s="386">
        <v>0.8</v>
      </c>
      <c r="H1504" s="386"/>
      <c r="I1504" s="386">
        <v>2.1</v>
      </c>
      <c r="J1504" s="386">
        <f t="shared" si="100"/>
        <v>6.72</v>
      </c>
      <c r="K1504" s="277"/>
      <c r="L1504" s="277"/>
      <c r="M1504" s="277"/>
      <c r="N1504" s="277"/>
      <c r="O1504" s="277"/>
      <c r="P1504" s="277"/>
      <c r="Q1504" s="277"/>
    </row>
    <row r="1505" spans="1:17" s="275" customFormat="1" x14ac:dyDescent="0.2">
      <c r="A1505" s="282"/>
      <c r="B1505" s="282"/>
      <c r="C1505" s="282"/>
      <c r="D1505" s="284" t="s">
        <v>621</v>
      </c>
      <c r="E1505" s="276"/>
      <c r="F1505" s="386"/>
      <c r="G1505" s="386"/>
      <c r="H1505" s="386"/>
      <c r="I1505" s="386"/>
      <c r="J1505" s="386"/>
      <c r="K1505" s="277"/>
      <c r="L1505" s="277"/>
      <c r="M1505" s="277"/>
      <c r="N1505" s="277"/>
      <c r="O1505" s="277"/>
      <c r="P1505" s="277"/>
      <c r="Q1505" s="277"/>
    </row>
    <row r="1506" spans="1:17" s="275" customFormat="1" x14ac:dyDescent="0.2">
      <c r="A1506" s="282"/>
      <c r="B1506" s="282"/>
      <c r="C1506" s="282"/>
      <c r="D1506" s="279" t="s">
        <v>622</v>
      </c>
      <c r="E1506" s="276"/>
      <c r="F1506" s="386">
        <v>2</v>
      </c>
      <c r="G1506" s="386">
        <v>0.8</v>
      </c>
      <c r="H1506" s="386"/>
      <c r="I1506" s="386">
        <v>2.1</v>
      </c>
      <c r="J1506" s="386">
        <f t="shared" si="100"/>
        <v>3.36</v>
      </c>
      <c r="K1506" s="277"/>
      <c r="L1506" s="277"/>
      <c r="M1506" s="277"/>
      <c r="N1506" s="277"/>
      <c r="O1506" s="277"/>
      <c r="P1506" s="277"/>
      <c r="Q1506" s="277"/>
    </row>
    <row r="1507" spans="1:17" s="275" customFormat="1" x14ac:dyDescent="0.2">
      <c r="A1507" s="282"/>
      <c r="B1507" s="282"/>
      <c r="C1507" s="282"/>
      <c r="D1507" s="279" t="s">
        <v>623</v>
      </c>
      <c r="E1507" s="276"/>
      <c r="F1507" s="386">
        <v>2</v>
      </c>
      <c r="G1507" s="386">
        <v>2</v>
      </c>
      <c r="H1507" s="386"/>
      <c r="I1507" s="386">
        <v>2.1</v>
      </c>
      <c r="J1507" s="386">
        <f t="shared" si="100"/>
        <v>8.4</v>
      </c>
      <c r="K1507" s="277"/>
      <c r="L1507" s="277"/>
      <c r="M1507" s="277"/>
      <c r="N1507" s="277"/>
      <c r="O1507" s="277"/>
      <c r="P1507" s="277"/>
      <c r="Q1507" s="277"/>
    </row>
    <row r="1508" spans="1:17" s="275" customFormat="1" ht="10.15" x14ac:dyDescent="0.2">
      <c r="A1508" s="282"/>
      <c r="B1508" s="282"/>
      <c r="C1508" s="282"/>
      <c r="D1508" s="279"/>
      <c r="E1508" s="276"/>
      <c r="F1508" s="386">
        <v>2</v>
      </c>
      <c r="G1508" s="386">
        <v>0.7</v>
      </c>
      <c r="H1508" s="386"/>
      <c r="I1508" s="386">
        <v>2.1</v>
      </c>
      <c r="J1508" s="386">
        <f t="shared" si="100"/>
        <v>2.94</v>
      </c>
      <c r="K1508" s="277"/>
      <c r="L1508" s="277"/>
      <c r="M1508" s="277"/>
      <c r="N1508" s="277"/>
      <c r="O1508" s="277"/>
      <c r="P1508" s="277"/>
      <c r="Q1508" s="277"/>
    </row>
    <row r="1509" spans="1:17" s="275" customFormat="1" ht="10.15" x14ac:dyDescent="0.2">
      <c r="A1509" s="282"/>
      <c r="B1509" s="282"/>
      <c r="C1509" s="282"/>
      <c r="D1509" s="279" t="s">
        <v>624</v>
      </c>
      <c r="E1509" s="276"/>
      <c r="F1509" s="386">
        <v>2</v>
      </c>
      <c r="G1509" s="386">
        <v>0.8</v>
      </c>
      <c r="H1509" s="386"/>
      <c r="I1509" s="386">
        <v>2.1</v>
      </c>
      <c r="J1509" s="386">
        <f t="shared" si="100"/>
        <v>3.36</v>
      </c>
      <c r="K1509" s="277"/>
      <c r="L1509" s="277"/>
      <c r="M1509" s="277"/>
      <c r="N1509" s="277"/>
      <c r="O1509" s="277"/>
      <c r="P1509" s="277"/>
      <c r="Q1509" s="277"/>
    </row>
    <row r="1510" spans="1:17" s="275" customFormat="1" ht="10.15" x14ac:dyDescent="0.2">
      <c r="A1510" s="282"/>
      <c r="B1510" s="282"/>
      <c r="C1510" s="282"/>
      <c r="D1510" s="279" t="s">
        <v>589</v>
      </c>
      <c r="E1510" s="276"/>
      <c r="F1510" s="386">
        <v>4</v>
      </c>
      <c r="G1510" s="386">
        <v>0.8</v>
      </c>
      <c r="H1510" s="386"/>
      <c r="I1510" s="386">
        <v>2.1</v>
      </c>
      <c r="J1510" s="386">
        <f t="shared" si="100"/>
        <v>6.72</v>
      </c>
      <c r="K1510" s="277"/>
      <c r="L1510" s="277"/>
      <c r="M1510" s="277"/>
      <c r="N1510" s="277"/>
      <c r="O1510" s="277"/>
      <c r="P1510" s="277"/>
      <c r="Q1510" s="277"/>
    </row>
    <row r="1511" spans="1:17" s="275" customFormat="1" ht="10.15" x14ac:dyDescent="0.2">
      <c r="A1511" s="282"/>
      <c r="B1511" s="282"/>
      <c r="C1511" s="282"/>
      <c r="D1511" s="279" t="s">
        <v>590</v>
      </c>
      <c r="E1511" s="276"/>
      <c r="F1511" s="386">
        <v>4</v>
      </c>
      <c r="G1511" s="386">
        <v>0.8</v>
      </c>
      <c r="H1511" s="386"/>
      <c r="I1511" s="386">
        <v>2.1</v>
      </c>
      <c r="J1511" s="386">
        <f t="shared" si="100"/>
        <v>6.72</v>
      </c>
      <c r="K1511" s="277"/>
      <c r="L1511" s="277"/>
      <c r="M1511" s="277"/>
      <c r="N1511" s="277"/>
      <c r="O1511" s="277"/>
      <c r="P1511" s="277"/>
      <c r="Q1511" s="277"/>
    </row>
    <row r="1512" spans="1:17" s="275" customFormat="1" ht="10.15" x14ac:dyDescent="0.2">
      <c r="A1512" s="282"/>
      <c r="B1512" s="282"/>
      <c r="C1512" s="282"/>
      <c r="D1512" s="279" t="s">
        <v>591</v>
      </c>
      <c r="E1512" s="276"/>
      <c r="F1512" s="386">
        <v>4</v>
      </c>
      <c r="G1512" s="386">
        <v>0.8</v>
      </c>
      <c r="H1512" s="386"/>
      <c r="I1512" s="386">
        <v>2.1</v>
      </c>
      <c r="J1512" s="386">
        <f t="shared" si="100"/>
        <v>6.72</v>
      </c>
      <c r="K1512" s="277"/>
      <c r="L1512" s="277"/>
      <c r="M1512" s="277"/>
      <c r="N1512" s="277"/>
      <c r="O1512" s="277"/>
      <c r="P1512" s="277"/>
      <c r="Q1512" s="277"/>
    </row>
    <row r="1513" spans="1:17" s="275" customFormat="1" ht="10.15" x14ac:dyDescent="0.2">
      <c r="A1513" s="282"/>
      <c r="B1513" s="282"/>
      <c r="C1513" s="282"/>
      <c r="D1513" s="279" t="s">
        <v>592</v>
      </c>
      <c r="E1513" s="276"/>
      <c r="F1513" s="386">
        <v>4</v>
      </c>
      <c r="G1513" s="386">
        <v>0.8</v>
      </c>
      <c r="H1513" s="386"/>
      <c r="I1513" s="386">
        <v>2.1</v>
      </c>
      <c r="J1513" s="386">
        <f t="shared" si="100"/>
        <v>6.72</v>
      </c>
      <c r="K1513" s="277"/>
      <c r="L1513" s="277"/>
      <c r="M1513" s="277"/>
      <c r="N1513" s="277"/>
      <c r="O1513" s="277"/>
      <c r="P1513" s="277"/>
      <c r="Q1513" s="277"/>
    </row>
    <row r="1514" spans="1:17" s="275" customFormat="1" ht="10.15" x14ac:dyDescent="0.2">
      <c r="A1514" s="282"/>
      <c r="B1514" s="282"/>
      <c r="C1514" s="282"/>
      <c r="D1514" s="279" t="s">
        <v>471</v>
      </c>
      <c r="E1514" s="276"/>
      <c r="F1514" s="386">
        <v>4</v>
      </c>
      <c r="G1514" s="386">
        <v>0.8</v>
      </c>
      <c r="H1514" s="386"/>
      <c r="I1514" s="386">
        <v>2.1</v>
      </c>
      <c r="J1514" s="386">
        <f t="shared" si="100"/>
        <v>6.72</v>
      </c>
      <c r="K1514" s="277"/>
      <c r="L1514" s="277"/>
      <c r="M1514" s="277"/>
      <c r="N1514" s="277"/>
      <c r="O1514" s="277"/>
      <c r="P1514" s="277"/>
      <c r="Q1514" s="277"/>
    </row>
    <row r="1515" spans="1:17" s="275" customFormat="1" ht="10.15" x14ac:dyDescent="0.2">
      <c r="A1515" s="282"/>
      <c r="B1515" s="282"/>
      <c r="C1515" s="282"/>
      <c r="D1515" s="279" t="s">
        <v>593</v>
      </c>
      <c r="E1515" s="276"/>
      <c r="F1515" s="386">
        <v>4</v>
      </c>
      <c r="G1515" s="386">
        <v>0.8</v>
      </c>
      <c r="H1515" s="386"/>
      <c r="I1515" s="386">
        <v>2.1</v>
      </c>
      <c r="J1515" s="386">
        <f t="shared" si="100"/>
        <v>6.72</v>
      </c>
      <c r="K1515" s="277"/>
      <c r="L1515" s="277"/>
      <c r="M1515" s="277"/>
      <c r="N1515" s="277"/>
      <c r="O1515" s="277"/>
      <c r="P1515" s="277"/>
      <c r="Q1515" s="277"/>
    </row>
    <row r="1516" spans="1:17" s="275" customFormat="1" ht="10.15" x14ac:dyDescent="0.2">
      <c r="A1516" s="282"/>
      <c r="B1516" s="282"/>
      <c r="C1516" s="282"/>
      <c r="D1516" s="279" t="s">
        <v>594</v>
      </c>
      <c r="E1516" s="276"/>
      <c r="F1516" s="386">
        <v>4</v>
      </c>
      <c r="G1516" s="386">
        <v>0.8</v>
      </c>
      <c r="H1516" s="386"/>
      <c r="I1516" s="386">
        <v>2.1</v>
      </c>
      <c r="J1516" s="386">
        <f t="shared" si="100"/>
        <v>6.72</v>
      </c>
      <c r="K1516" s="277"/>
      <c r="L1516" s="277"/>
      <c r="M1516" s="277"/>
      <c r="N1516" s="277"/>
      <c r="O1516" s="277"/>
      <c r="P1516" s="277"/>
      <c r="Q1516" s="277"/>
    </row>
    <row r="1517" spans="1:17" s="275" customFormat="1" ht="10.15" x14ac:dyDescent="0.2">
      <c r="A1517" s="282"/>
      <c r="B1517" s="282"/>
      <c r="C1517" s="282"/>
      <c r="D1517" s="279" t="s">
        <v>595</v>
      </c>
      <c r="E1517" s="276"/>
      <c r="F1517" s="386">
        <v>4</v>
      </c>
      <c r="G1517" s="386">
        <v>0.8</v>
      </c>
      <c r="H1517" s="386"/>
      <c r="I1517" s="386">
        <v>2.1</v>
      </c>
      <c r="J1517" s="386">
        <f t="shared" si="100"/>
        <v>6.72</v>
      </c>
      <c r="K1517" s="277"/>
      <c r="L1517" s="277"/>
      <c r="M1517" s="277"/>
      <c r="N1517" s="277"/>
      <c r="O1517" s="277"/>
      <c r="P1517" s="277"/>
      <c r="Q1517" s="277"/>
    </row>
    <row r="1518" spans="1:17" s="275" customFormat="1" ht="10.15" x14ac:dyDescent="0.2">
      <c r="A1518" s="282"/>
      <c r="B1518" s="282"/>
      <c r="C1518" s="282"/>
      <c r="D1518" s="279" t="s">
        <v>596</v>
      </c>
      <c r="E1518" s="276"/>
      <c r="F1518" s="386">
        <v>4</v>
      </c>
      <c r="G1518" s="386">
        <v>0.8</v>
      </c>
      <c r="H1518" s="386"/>
      <c r="I1518" s="386">
        <v>2.1</v>
      </c>
      <c r="J1518" s="386">
        <f t="shared" si="100"/>
        <v>6.72</v>
      </c>
      <c r="K1518" s="277"/>
      <c r="L1518" s="277"/>
      <c r="M1518" s="277"/>
      <c r="N1518" s="277"/>
      <c r="O1518" s="277"/>
      <c r="P1518" s="277"/>
      <c r="Q1518" s="277"/>
    </row>
    <row r="1519" spans="1:17" s="275" customFormat="1" ht="10.15" x14ac:dyDescent="0.2">
      <c r="A1519" s="282"/>
      <c r="B1519" s="282"/>
      <c r="C1519" s="282"/>
      <c r="D1519" s="279" t="s">
        <v>597</v>
      </c>
      <c r="E1519" s="276"/>
      <c r="F1519" s="386">
        <v>4</v>
      </c>
      <c r="G1519" s="386">
        <v>0.8</v>
      </c>
      <c r="H1519" s="386"/>
      <c r="I1519" s="386">
        <v>2.1</v>
      </c>
      <c r="J1519" s="386">
        <f t="shared" si="100"/>
        <v>6.72</v>
      </c>
      <c r="K1519" s="277"/>
      <c r="L1519" s="277"/>
      <c r="M1519" s="277"/>
      <c r="N1519" s="277"/>
      <c r="O1519" s="277"/>
      <c r="P1519" s="277"/>
      <c r="Q1519" s="277"/>
    </row>
    <row r="1520" spans="1:17" s="275" customFormat="1" ht="10.15" x14ac:dyDescent="0.2">
      <c r="A1520" s="282"/>
      <c r="B1520" s="282"/>
      <c r="C1520" s="282"/>
      <c r="D1520" s="279" t="s">
        <v>481</v>
      </c>
      <c r="E1520" s="276"/>
      <c r="F1520" s="386">
        <v>4</v>
      </c>
      <c r="G1520" s="386">
        <v>0.8</v>
      </c>
      <c r="H1520" s="386"/>
      <c r="I1520" s="386">
        <v>2.1</v>
      </c>
      <c r="J1520" s="386">
        <f t="shared" si="100"/>
        <v>6.72</v>
      </c>
      <c r="K1520" s="277"/>
      <c r="L1520" s="277"/>
      <c r="M1520" s="277"/>
      <c r="N1520" s="277"/>
      <c r="O1520" s="277"/>
      <c r="P1520" s="277"/>
      <c r="Q1520" s="277"/>
    </row>
    <row r="1521" spans="1:17" s="275" customFormat="1" ht="10.15" x14ac:dyDescent="0.2">
      <c r="A1521" s="282"/>
      <c r="B1521" s="282"/>
      <c r="C1521" s="282"/>
      <c r="D1521" s="279" t="s">
        <v>482</v>
      </c>
      <c r="E1521" s="276"/>
      <c r="F1521" s="386">
        <v>4</v>
      </c>
      <c r="G1521" s="386">
        <v>0.8</v>
      </c>
      <c r="H1521" s="386"/>
      <c r="I1521" s="386">
        <v>2.1</v>
      </c>
      <c r="J1521" s="386">
        <f t="shared" si="100"/>
        <v>6.72</v>
      </c>
      <c r="K1521" s="277"/>
      <c r="L1521" s="277"/>
      <c r="M1521" s="277"/>
      <c r="N1521" s="277"/>
      <c r="O1521" s="277"/>
      <c r="P1521" s="277"/>
      <c r="Q1521" s="277"/>
    </row>
    <row r="1522" spans="1:17" s="275" customFormat="1" ht="10.15" x14ac:dyDescent="0.2">
      <c r="A1522" s="282"/>
      <c r="B1522" s="282"/>
      <c r="C1522" s="282"/>
      <c r="D1522" s="279" t="s">
        <v>483</v>
      </c>
      <c r="E1522" s="276"/>
      <c r="F1522" s="386">
        <v>4</v>
      </c>
      <c r="G1522" s="386">
        <v>0.8</v>
      </c>
      <c r="H1522" s="386"/>
      <c r="I1522" s="386">
        <v>2.1</v>
      </c>
      <c r="J1522" s="386">
        <f t="shared" si="100"/>
        <v>6.72</v>
      </c>
      <c r="K1522" s="277"/>
      <c r="L1522" s="277"/>
      <c r="M1522" s="277"/>
      <c r="N1522" s="277"/>
      <c r="O1522" s="277"/>
      <c r="P1522" s="277"/>
      <c r="Q1522" s="277"/>
    </row>
    <row r="1523" spans="1:17" s="275" customFormat="1" ht="10.15" x14ac:dyDescent="0.2">
      <c r="A1523" s="282"/>
      <c r="B1523" s="282"/>
      <c r="C1523" s="282"/>
      <c r="D1523" s="279" t="s">
        <v>484</v>
      </c>
      <c r="E1523" s="276"/>
      <c r="F1523" s="386">
        <v>4</v>
      </c>
      <c r="G1523" s="386">
        <v>0.8</v>
      </c>
      <c r="H1523" s="386"/>
      <c r="I1523" s="386">
        <v>2.1</v>
      </c>
      <c r="J1523" s="386">
        <f t="shared" si="100"/>
        <v>6.72</v>
      </c>
      <c r="K1523" s="277"/>
      <c r="L1523" s="277"/>
      <c r="M1523" s="277"/>
      <c r="N1523" s="277"/>
      <c r="O1523" s="277"/>
      <c r="P1523" s="277"/>
      <c r="Q1523" s="277"/>
    </row>
    <row r="1524" spans="1:17" s="275" customFormat="1" ht="10.15" x14ac:dyDescent="0.2">
      <c r="A1524" s="282"/>
      <c r="B1524" s="282"/>
      <c r="C1524" s="282"/>
      <c r="D1524" s="279" t="s">
        <v>485</v>
      </c>
      <c r="E1524" s="276"/>
      <c r="F1524" s="386">
        <v>4</v>
      </c>
      <c r="G1524" s="386">
        <v>0.8</v>
      </c>
      <c r="H1524" s="386"/>
      <c r="I1524" s="386">
        <v>2.1</v>
      </c>
      <c r="J1524" s="386">
        <f t="shared" si="100"/>
        <v>6.72</v>
      </c>
      <c r="K1524" s="277"/>
      <c r="L1524" s="277"/>
      <c r="M1524" s="277"/>
      <c r="N1524" s="277"/>
      <c r="O1524" s="277"/>
      <c r="P1524" s="277"/>
      <c r="Q1524" s="277"/>
    </row>
    <row r="1525" spans="1:17" s="275" customFormat="1" ht="10.15" x14ac:dyDescent="0.2">
      <c r="A1525" s="282"/>
      <c r="B1525" s="282"/>
      <c r="C1525" s="282"/>
      <c r="D1525" s="279" t="s">
        <v>486</v>
      </c>
      <c r="E1525" s="276"/>
      <c r="F1525" s="386">
        <v>4</v>
      </c>
      <c r="G1525" s="386">
        <v>0.8</v>
      </c>
      <c r="H1525" s="386"/>
      <c r="I1525" s="386">
        <v>2.1</v>
      </c>
      <c r="J1525" s="386">
        <f t="shared" si="100"/>
        <v>6.72</v>
      </c>
      <c r="K1525" s="277"/>
      <c r="L1525" s="277"/>
      <c r="M1525" s="277"/>
      <c r="N1525" s="277"/>
      <c r="O1525" s="277"/>
      <c r="P1525" s="277"/>
      <c r="Q1525" s="277"/>
    </row>
    <row r="1526" spans="1:17" s="275" customFormat="1" ht="10.15" x14ac:dyDescent="0.2">
      <c r="A1526" s="282"/>
      <c r="B1526" s="282"/>
      <c r="C1526" s="282"/>
      <c r="D1526" s="279" t="s">
        <v>487</v>
      </c>
      <c r="E1526" s="276"/>
      <c r="F1526" s="386">
        <v>4</v>
      </c>
      <c r="G1526" s="386">
        <v>0.8</v>
      </c>
      <c r="H1526" s="386"/>
      <c r="I1526" s="386">
        <v>2.1</v>
      </c>
      <c r="J1526" s="386">
        <f t="shared" si="100"/>
        <v>6.72</v>
      </c>
      <c r="K1526" s="277"/>
      <c r="L1526" s="277"/>
      <c r="M1526" s="277"/>
      <c r="N1526" s="277"/>
      <c r="O1526" s="277"/>
      <c r="P1526" s="277"/>
      <c r="Q1526" s="277"/>
    </row>
    <row r="1527" spans="1:17" s="275" customFormat="1" ht="10.15" x14ac:dyDescent="0.2">
      <c r="A1527" s="282"/>
      <c r="B1527" s="282"/>
      <c r="C1527" s="282"/>
      <c r="D1527" s="279" t="s">
        <v>488</v>
      </c>
      <c r="E1527" s="276"/>
      <c r="F1527" s="386">
        <v>4</v>
      </c>
      <c r="G1527" s="386">
        <v>0.8</v>
      </c>
      <c r="H1527" s="386"/>
      <c r="I1527" s="386">
        <v>2.1</v>
      </c>
      <c r="J1527" s="386">
        <f t="shared" si="100"/>
        <v>6.72</v>
      </c>
      <c r="K1527" s="277"/>
      <c r="L1527" s="277"/>
      <c r="M1527" s="277"/>
      <c r="N1527" s="277"/>
      <c r="O1527" s="277"/>
      <c r="P1527" s="277"/>
      <c r="Q1527" s="277"/>
    </row>
    <row r="1528" spans="1:17" s="275" customFormat="1" ht="10.15" x14ac:dyDescent="0.2">
      <c r="A1528" s="282"/>
      <c r="B1528" s="282"/>
      <c r="C1528" s="282"/>
      <c r="D1528" s="279" t="s">
        <v>489</v>
      </c>
      <c r="E1528" s="276"/>
      <c r="F1528" s="386">
        <v>4</v>
      </c>
      <c r="G1528" s="386">
        <v>0.8</v>
      </c>
      <c r="H1528" s="386"/>
      <c r="I1528" s="386">
        <v>2.1</v>
      </c>
      <c r="J1528" s="386">
        <f t="shared" si="100"/>
        <v>6.72</v>
      </c>
      <c r="K1528" s="277"/>
      <c r="L1528" s="277"/>
      <c r="M1528" s="277"/>
      <c r="N1528" s="277"/>
      <c r="O1528" s="277"/>
      <c r="P1528" s="277"/>
      <c r="Q1528" s="277"/>
    </row>
    <row r="1529" spans="1:17" s="275" customFormat="1" ht="10.15" x14ac:dyDescent="0.2">
      <c r="A1529" s="282"/>
      <c r="B1529" s="282"/>
      <c r="C1529" s="282"/>
      <c r="D1529" s="279" t="s">
        <v>490</v>
      </c>
      <c r="E1529" s="276"/>
      <c r="F1529" s="386">
        <v>4</v>
      </c>
      <c r="G1529" s="386">
        <v>0.8</v>
      </c>
      <c r="H1529" s="386"/>
      <c r="I1529" s="386">
        <v>2.1</v>
      </c>
      <c r="J1529" s="386">
        <f t="shared" si="100"/>
        <v>6.72</v>
      </c>
      <c r="K1529" s="277"/>
      <c r="L1529" s="277"/>
      <c r="M1529" s="277"/>
      <c r="N1529" s="277"/>
      <c r="O1529" s="277"/>
      <c r="P1529" s="277"/>
      <c r="Q1529" s="277"/>
    </row>
    <row r="1530" spans="1:17" s="275" customFormat="1" ht="10.15" x14ac:dyDescent="0.2">
      <c r="A1530" s="282"/>
      <c r="B1530" s="282"/>
      <c r="C1530" s="282"/>
      <c r="D1530" s="279" t="s">
        <v>472</v>
      </c>
      <c r="E1530" s="276"/>
      <c r="F1530" s="386">
        <v>4</v>
      </c>
      <c r="G1530" s="386">
        <v>0.9</v>
      </c>
      <c r="H1530" s="386"/>
      <c r="I1530" s="386">
        <v>2.1</v>
      </c>
      <c r="J1530" s="386">
        <f t="shared" si="100"/>
        <v>7.56</v>
      </c>
      <c r="K1530" s="277"/>
      <c r="L1530" s="277"/>
      <c r="M1530" s="277"/>
      <c r="N1530" s="277"/>
      <c r="O1530" s="277"/>
      <c r="P1530" s="277"/>
      <c r="Q1530" s="277"/>
    </row>
    <row r="1531" spans="1:17" s="275" customFormat="1" ht="10.15" x14ac:dyDescent="0.2">
      <c r="A1531" s="282"/>
      <c r="B1531" s="282"/>
      <c r="C1531" s="282"/>
      <c r="D1531" s="279"/>
      <c r="E1531" s="276"/>
      <c r="F1531" s="386">
        <v>6</v>
      </c>
      <c r="G1531" s="386">
        <v>0.7</v>
      </c>
      <c r="H1531" s="386"/>
      <c r="I1531" s="386">
        <v>2.1</v>
      </c>
      <c r="J1531" s="386">
        <f t="shared" si="100"/>
        <v>8.82</v>
      </c>
      <c r="K1531" s="277"/>
      <c r="L1531" s="277"/>
      <c r="M1531" s="277"/>
      <c r="N1531" s="277"/>
      <c r="O1531" s="277"/>
      <c r="P1531" s="277"/>
      <c r="Q1531" s="277"/>
    </row>
    <row r="1532" spans="1:17" s="275" customFormat="1" ht="10.15" x14ac:dyDescent="0.2">
      <c r="A1532" s="282"/>
      <c r="B1532" s="282"/>
      <c r="C1532" s="282"/>
      <c r="D1532" s="279" t="s">
        <v>500</v>
      </c>
      <c r="E1532" s="276"/>
      <c r="F1532" s="386">
        <v>4</v>
      </c>
      <c r="G1532" s="386">
        <v>0.9</v>
      </c>
      <c r="H1532" s="386"/>
      <c r="I1532" s="386">
        <v>2.1</v>
      </c>
      <c r="J1532" s="386">
        <f t="shared" si="100"/>
        <v>7.56</v>
      </c>
      <c r="K1532" s="277"/>
      <c r="L1532" s="277"/>
      <c r="M1532" s="277"/>
      <c r="N1532" s="277"/>
      <c r="O1532" s="277"/>
      <c r="P1532" s="277"/>
      <c r="Q1532" s="277"/>
    </row>
    <row r="1533" spans="1:17" s="275" customFormat="1" ht="10.15" x14ac:dyDescent="0.2">
      <c r="A1533" s="282"/>
      <c r="B1533" s="282"/>
      <c r="C1533" s="282"/>
      <c r="D1533" s="279"/>
      <c r="E1533" s="276"/>
      <c r="F1533" s="386">
        <v>6</v>
      </c>
      <c r="G1533" s="386">
        <v>0.7</v>
      </c>
      <c r="H1533" s="386"/>
      <c r="I1533" s="386">
        <v>2.1</v>
      </c>
      <c r="J1533" s="386">
        <f t="shared" si="100"/>
        <v>8.82</v>
      </c>
      <c r="K1533" s="277"/>
      <c r="L1533" s="277"/>
      <c r="M1533" s="277"/>
      <c r="N1533" s="277"/>
      <c r="O1533" s="277"/>
      <c r="P1533" s="277"/>
      <c r="Q1533" s="277"/>
    </row>
    <row r="1534" spans="1:17" s="275" customFormat="1" ht="10.15" x14ac:dyDescent="0.2">
      <c r="A1534" s="282"/>
      <c r="B1534" s="282"/>
      <c r="C1534" s="282"/>
      <c r="D1534" s="284" t="str">
        <f>"Total item "&amp;A1474</f>
        <v>Total item 9.6</v>
      </c>
      <c r="E1534" s="276"/>
      <c r="F1534" s="386"/>
      <c r="G1534" s="386"/>
      <c r="H1534" s="386"/>
      <c r="I1534" s="386"/>
      <c r="J1534" s="383">
        <f>SUM(J1476:J1533)</f>
        <v>321.93000000000012</v>
      </c>
      <c r="K1534" s="277"/>
      <c r="L1534" s="277"/>
      <c r="M1534" s="277"/>
      <c r="N1534" s="277"/>
      <c r="O1534" s="277"/>
      <c r="P1534" s="277"/>
      <c r="Q1534" s="277"/>
    </row>
    <row r="1535" spans="1:17" s="275" customFormat="1" ht="10.15" x14ac:dyDescent="0.2">
      <c r="A1535" s="282"/>
      <c r="B1535" s="282"/>
      <c r="C1535" s="282"/>
      <c r="D1535" s="126"/>
      <c r="E1535" s="119"/>
      <c r="F1535" s="384"/>
      <c r="G1535" s="384"/>
      <c r="H1535" s="384"/>
      <c r="I1535" s="384"/>
      <c r="J1535" s="384"/>
      <c r="K1535" s="277"/>
      <c r="L1535" s="277"/>
      <c r="M1535" s="277"/>
      <c r="N1535" s="277"/>
      <c r="O1535" s="277"/>
      <c r="P1535" s="277"/>
      <c r="Q1535" s="277"/>
    </row>
    <row r="1536" spans="1:17" s="258" customFormat="1" ht="20.45" x14ac:dyDescent="0.2">
      <c r="A1536" s="280" t="s">
        <v>196</v>
      </c>
      <c r="B1536" s="280" t="s">
        <v>166</v>
      </c>
      <c r="C1536" s="280" t="s">
        <v>1276</v>
      </c>
      <c r="D1536" s="261" t="s">
        <v>838</v>
      </c>
      <c r="E1536" s="281" t="s">
        <v>1108</v>
      </c>
      <c r="F1536" s="383"/>
      <c r="G1536" s="385"/>
      <c r="H1536" s="383"/>
      <c r="I1536" s="383"/>
      <c r="J1536" s="383"/>
      <c r="K1536" s="283">
        <f>J1539</f>
        <v>30.439999999999998</v>
      </c>
      <c r="L1536" s="283">
        <v>24.76</v>
      </c>
      <c r="M1536" s="283">
        <f>ROUND(L1536*(1+$T$7),2)</f>
        <v>29.99</v>
      </c>
      <c r="N1536" s="283">
        <f>TRUNC(K1536*M1536,2)</f>
        <v>912.89</v>
      </c>
      <c r="O1536" s="283">
        <v>22.93</v>
      </c>
      <c r="P1536" s="283">
        <f>ROUND(O1536*(1+$S$7),2)</f>
        <v>29.18</v>
      </c>
      <c r="Q1536" s="283">
        <f>TRUNC(K1536*P1536,2)</f>
        <v>888.23</v>
      </c>
    </row>
    <row r="1537" spans="1:17" s="275" customFormat="1" ht="10.15" x14ac:dyDescent="0.2">
      <c r="A1537" s="282"/>
      <c r="B1537" s="282"/>
      <c r="C1537" s="282"/>
      <c r="D1537" s="279" t="s">
        <v>625</v>
      </c>
      <c r="E1537" s="276"/>
      <c r="F1537" s="386"/>
      <c r="G1537" s="386">
        <v>42.6</v>
      </c>
      <c r="H1537" s="386">
        <v>0.3</v>
      </c>
      <c r="I1537" s="386"/>
      <c r="J1537" s="386">
        <f>ROUND(PRODUCT(F1537:I1537),2)</f>
        <v>12.78</v>
      </c>
      <c r="K1537" s="277"/>
      <c r="L1537" s="277"/>
      <c r="M1537" s="277"/>
      <c r="N1537" s="277"/>
      <c r="O1537" s="277"/>
      <c r="P1537" s="277"/>
      <c r="Q1537" s="277"/>
    </row>
    <row r="1538" spans="1:17" s="275" customFormat="1" x14ac:dyDescent="0.2">
      <c r="A1538" s="282"/>
      <c r="B1538" s="282"/>
      <c r="C1538" s="282"/>
      <c r="D1538" s="279" t="s">
        <v>1277</v>
      </c>
      <c r="E1538" s="276"/>
      <c r="F1538" s="386"/>
      <c r="G1538" s="386">
        <f>J1102</f>
        <v>17.66</v>
      </c>
      <c r="H1538" s="386"/>
      <c r="I1538" s="386"/>
      <c r="J1538" s="386">
        <f>ROUND(PRODUCT(F1538:I1538),2)</f>
        <v>17.66</v>
      </c>
      <c r="K1538" s="277"/>
      <c r="L1538" s="277"/>
      <c r="M1538" s="277"/>
      <c r="N1538" s="277"/>
      <c r="O1538" s="277"/>
      <c r="P1538" s="277"/>
      <c r="Q1538" s="277"/>
    </row>
    <row r="1539" spans="1:17" s="275" customFormat="1" ht="10.15" x14ac:dyDescent="0.2">
      <c r="A1539" s="282"/>
      <c r="B1539" s="282"/>
      <c r="C1539" s="282"/>
      <c r="D1539" s="284" t="str">
        <f>"Total item "&amp;A1536</f>
        <v>Total item 9.7</v>
      </c>
      <c r="E1539" s="276"/>
      <c r="F1539" s="386"/>
      <c r="G1539" s="386"/>
      <c r="H1539" s="386"/>
      <c r="I1539" s="386"/>
      <c r="J1539" s="383">
        <f>SUM(J1537:J1538)</f>
        <v>30.439999999999998</v>
      </c>
      <c r="K1539" s="277"/>
      <c r="L1539" s="277"/>
      <c r="M1539" s="277"/>
      <c r="N1539" s="277"/>
      <c r="O1539" s="277"/>
      <c r="P1539" s="277"/>
      <c r="Q1539" s="277"/>
    </row>
    <row r="1540" spans="1:17" s="270" customFormat="1" ht="10.15" x14ac:dyDescent="0.2">
      <c r="A1540" s="271"/>
      <c r="B1540" s="271"/>
      <c r="C1540" s="271"/>
      <c r="D1540" s="272"/>
      <c r="E1540" s="134"/>
      <c r="F1540" s="417"/>
      <c r="G1540" s="417"/>
      <c r="H1540" s="417"/>
      <c r="I1540" s="417"/>
      <c r="J1540" s="401"/>
      <c r="K1540" s="273"/>
      <c r="L1540" s="273"/>
      <c r="M1540" s="273"/>
      <c r="N1540" s="273"/>
      <c r="O1540" s="273"/>
      <c r="P1540" s="273"/>
      <c r="Q1540" s="273"/>
    </row>
    <row r="1541" spans="1:17" s="258" customFormat="1" ht="33.75" x14ac:dyDescent="0.2">
      <c r="A1541" s="280" t="s">
        <v>837</v>
      </c>
      <c r="B1541" s="280" t="s">
        <v>166</v>
      </c>
      <c r="C1541" s="280" t="s">
        <v>626</v>
      </c>
      <c r="D1541" s="261" t="s">
        <v>627</v>
      </c>
      <c r="E1541" s="281" t="s">
        <v>11</v>
      </c>
      <c r="F1541" s="383"/>
      <c r="G1541" s="385"/>
      <c r="H1541" s="383"/>
      <c r="I1541" s="383"/>
      <c r="J1541" s="383"/>
      <c r="K1541" s="283">
        <f>J1544</f>
        <v>180.85999999999999</v>
      </c>
      <c r="L1541" s="283">
        <v>36.729999999999997</v>
      </c>
      <c r="M1541" s="283">
        <f>ROUND(L1541*(1+$T$7),2)</f>
        <v>44.49</v>
      </c>
      <c r="N1541" s="283">
        <f>TRUNC(K1541*M1541,2)</f>
        <v>8046.46</v>
      </c>
      <c r="O1541" s="283">
        <v>33.799999999999997</v>
      </c>
      <c r="P1541" s="283">
        <f>ROUND(O1541*(1+$S$7),2)</f>
        <v>43.01</v>
      </c>
      <c r="Q1541" s="283">
        <f>TRUNC(K1541*P1541,2)</f>
        <v>7778.78</v>
      </c>
    </row>
    <row r="1542" spans="1:17" s="275" customFormat="1" ht="10.15" x14ac:dyDescent="0.2">
      <c r="A1542" s="282"/>
      <c r="B1542" s="282"/>
      <c r="C1542" s="282"/>
      <c r="D1542" s="279" t="s">
        <v>629</v>
      </c>
      <c r="E1542" s="276"/>
      <c r="F1542" s="386">
        <v>13</v>
      </c>
      <c r="G1542" s="386">
        <v>0.94199999999999995</v>
      </c>
      <c r="H1542" s="386"/>
      <c r="I1542" s="386">
        <v>12</v>
      </c>
      <c r="J1542" s="386">
        <f>ROUND(PRODUCT(F1542:I1542),2)</f>
        <v>146.94999999999999</v>
      </c>
      <c r="K1542" s="277"/>
      <c r="L1542" s="277"/>
      <c r="M1542" s="277"/>
      <c r="N1542" s="277"/>
      <c r="O1542" s="277"/>
      <c r="P1542" s="277"/>
      <c r="Q1542" s="277"/>
    </row>
    <row r="1543" spans="1:17" s="275" customFormat="1" ht="10.15" x14ac:dyDescent="0.2">
      <c r="A1543" s="282"/>
      <c r="B1543" s="282"/>
      <c r="C1543" s="282"/>
      <c r="D1543" s="279" t="s">
        <v>630</v>
      </c>
      <c r="E1543" s="276"/>
      <c r="F1543" s="386">
        <v>3</v>
      </c>
      <c r="G1543" s="386">
        <v>0.94199999999999995</v>
      </c>
      <c r="H1543" s="386"/>
      <c r="I1543" s="386">
        <v>12</v>
      </c>
      <c r="J1543" s="386">
        <f>ROUND(PRODUCT(F1543:I1543),2)</f>
        <v>33.909999999999997</v>
      </c>
      <c r="K1543" s="277"/>
      <c r="L1543" s="277"/>
      <c r="M1543" s="277"/>
      <c r="N1543" s="277"/>
      <c r="O1543" s="277"/>
      <c r="P1543" s="277"/>
      <c r="Q1543" s="277"/>
    </row>
    <row r="1544" spans="1:17" s="275" customFormat="1" ht="10.15" x14ac:dyDescent="0.2">
      <c r="A1544" s="282"/>
      <c r="B1544" s="282"/>
      <c r="C1544" s="282"/>
      <c r="D1544" s="284" t="str">
        <f>"Total item "&amp;A1541</f>
        <v>Total item 9.8</v>
      </c>
      <c r="E1544" s="276"/>
      <c r="F1544" s="386"/>
      <c r="G1544" s="386"/>
      <c r="H1544" s="386"/>
      <c r="I1544" s="386"/>
      <c r="J1544" s="383">
        <f>SUM(J1542:J1543)</f>
        <v>180.85999999999999</v>
      </c>
      <c r="K1544" s="277"/>
      <c r="L1544" s="277"/>
      <c r="M1544" s="277"/>
      <c r="N1544" s="277"/>
      <c r="O1544" s="277"/>
      <c r="P1544" s="277"/>
      <c r="Q1544" s="277"/>
    </row>
    <row r="1545" spans="1:17" s="275" customFormat="1" ht="10.15" x14ac:dyDescent="0.2">
      <c r="A1545" s="282"/>
      <c r="B1545" s="282"/>
      <c r="C1545" s="282"/>
      <c r="D1545" s="126"/>
      <c r="E1545" s="119"/>
      <c r="F1545" s="384"/>
      <c r="G1545" s="384"/>
      <c r="H1545" s="384"/>
      <c r="I1545" s="384"/>
      <c r="J1545" s="384"/>
      <c r="K1545" s="277"/>
      <c r="L1545" s="277"/>
      <c r="M1545" s="277"/>
      <c r="N1545" s="277"/>
      <c r="O1545" s="277"/>
      <c r="P1545" s="277"/>
      <c r="Q1545" s="277"/>
    </row>
    <row r="1546" spans="1:17" s="258" customFormat="1" ht="22.5" x14ac:dyDescent="0.2">
      <c r="A1546" s="280" t="s">
        <v>1020</v>
      </c>
      <c r="B1546" s="280" t="s">
        <v>166</v>
      </c>
      <c r="C1546" s="280" t="s">
        <v>1115</v>
      </c>
      <c r="D1546" s="261" t="s">
        <v>1022</v>
      </c>
      <c r="E1546" s="281" t="s">
        <v>1108</v>
      </c>
      <c r="F1546" s="383"/>
      <c r="G1546" s="385"/>
      <c r="H1546" s="383"/>
      <c r="I1546" s="383"/>
      <c r="J1546" s="383"/>
      <c r="K1546" s="283">
        <f>J1548</f>
        <v>2841.48</v>
      </c>
      <c r="L1546" s="283">
        <v>2.0299999999999998</v>
      </c>
      <c r="M1546" s="283">
        <f>ROUND(L1546*(1+$T$7),2)</f>
        <v>2.46</v>
      </c>
      <c r="N1546" s="283">
        <f>TRUNC(K1546*M1546,2)</f>
        <v>6990.04</v>
      </c>
      <c r="O1546" s="283">
        <v>1.93</v>
      </c>
      <c r="P1546" s="283">
        <f>ROUND(O1546*(1+$S$7),2)</f>
        <v>2.46</v>
      </c>
      <c r="Q1546" s="283">
        <f>TRUNC(K1546*P1546,2)</f>
        <v>6990.04</v>
      </c>
    </row>
    <row r="1547" spans="1:17" s="275" customFormat="1" x14ac:dyDescent="0.2">
      <c r="A1547" s="282"/>
      <c r="B1547" s="282"/>
      <c r="C1547" s="282"/>
      <c r="D1547" s="279" t="s">
        <v>1023</v>
      </c>
      <c r="E1547" s="276"/>
      <c r="F1547" s="386">
        <v>2841.4760000000001</v>
      </c>
      <c r="G1547" s="386"/>
      <c r="H1547" s="386"/>
      <c r="I1547" s="386"/>
      <c r="J1547" s="386">
        <f>ROUND(PRODUCT(F1547:I1547),2)</f>
        <v>2841.48</v>
      </c>
      <c r="K1547" s="277"/>
      <c r="L1547" s="277"/>
      <c r="M1547" s="277"/>
      <c r="N1547" s="277"/>
      <c r="O1547" s="277"/>
      <c r="P1547" s="277"/>
      <c r="Q1547" s="277"/>
    </row>
    <row r="1548" spans="1:17" s="275" customFormat="1" ht="10.15" x14ac:dyDescent="0.2">
      <c r="A1548" s="282"/>
      <c r="B1548" s="282"/>
      <c r="C1548" s="282"/>
      <c r="D1548" s="284" t="str">
        <f>"Total item "&amp;A1546</f>
        <v>Total item 9.9</v>
      </c>
      <c r="E1548" s="276"/>
      <c r="F1548" s="386"/>
      <c r="G1548" s="386"/>
      <c r="H1548" s="386"/>
      <c r="I1548" s="386"/>
      <c r="J1548" s="383">
        <f>SUM(J1547:J1547)</f>
        <v>2841.48</v>
      </c>
      <c r="K1548" s="277"/>
      <c r="L1548" s="277"/>
      <c r="M1548" s="277"/>
      <c r="N1548" s="277"/>
      <c r="O1548" s="277"/>
      <c r="P1548" s="277"/>
      <c r="Q1548" s="277"/>
    </row>
    <row r="1549" spans="1:17" s="270" customFormat="1" ht="10.15" x14ac:dyDescent="0.2">
      <c r="A1549" s="271"/>
      <c r="B1549" s="271"/>
      <c r="C1549" s="271"/>
      <c r="D1549" s="272"/>
      <c r="E1549" s="134"/>
      <c r="F1549" s="417"/>
      <c r="G1549" s="417"/>
      <c r="H1549" s="417"/>
      <c r="I1549" s="417"/>
      <c r="J1549" s="401"/>
      <c r="K1549" s="273"/>
      <c r="L1549" s="273"/>
      <c r="M1549" s="273"/>
      <c r="N1549" s="273"/>
      <c r="O1549" s="273"/>
      <c r="P1549" s="273"/>
      <c r="Q1549" s="273"/>
    </row>
    <row r="1550" spans="1:17" s="258" customFormat="1" ht="22.5" x14ac:dyDescent="0.2">
      <c r="A1550" s="280" t="s">
        <v>1021</v>
      </c>
      <c r="B1550" s="280" t="s">
        <v>166</v>
      </c>
      <c r="C1550" s="280" t="s">
        <v>1116</v>
      </c>
      <c r="D1550" s="261" t="s">
        <v>1026</v>
      </c>
      <c r="E1550" s="281" t="s">
        <v>1108</v>
      </c>
      <c r="F1550" s="383"/>
      <c r="G1550" s="385"/>
      <c r="H1550" s="383"/>
      <c r="I1550" s="383"/>
      <c r="J1550" s="383"/>
      <c r="K1550" s="283">
        <f>J1552</f>
        <v>1326.01</v>
      </c>
      <c r="L1550" s="283">
        <v>2.86</v>
      </c>
      <c r="M1550" s="283">
        <f>ROUND(L1550*(1+$T$7),2)</f>
        <v>3.46</v>
      </c>
      <c r="N1550" s="283">
        <f>TRUNC(K1550*M1550,2)</f>
        <v>4587.99</v>
      </c>
      <c r="O1550" s="283">
        <v>2.76</v>
      </c>
      <c r="P1550" s="283">
        <f>ROUND(O1550*(1+$S$7),2)</f>
        <v>3.51</v>
      </c>
      <c r="Q1550" s="283">
        <f>TRUNC(K1550*P1550,2)</f>
        <v>4654.29</v>
      </c>
    </row>
    <row r="1551" spans="1:17" s="275" customFormat="1" x14ac:dyDescent="0.2">
      <c r="A1551" s="282"/>
      <c r="B1551" s="282"/>
      <c r="C1551" s="282"/>
      <c r="D1551" s="279" t="s">
        <v>1117</v>
      </c>
      <c r="E1551" s="276"/>
      <c r="F1551" s="386">
        <f>J719</f>
        <v>1326.01</v>
      </c>
      <c r="G1551" s="386"/>
      <c r="H1551" s="386"/>
      <c r="I1551" s="386"/>
      <c r="J1551" s="386">
        <f>ROUND(PRODUCT(F1551:I1551),2)</f>
        <v>1326.01</v>
      </c>
      <c r="K1551" s="277"/>
      <c r="L1551" s="277"/>
      <c r="M1551" s="277"/>
      <c r="N1551" s="277"/>
      <c r="O1551" s="277"/>
      <c r="P1551" s="277"/>
      <c r="Q1551" s="277"/>
    </row>
    <row r="1552" spans="1:17" s="275" customFormat="1" ht="10.15" x14ac:dyDescent="0.2">
      <c r="A1552" s="282"/>
      <c r="B1552" s="282"/>
      <c r="C1552" s="282"/>
      <c r="D1552" s="284" t="str">
        <f>"Total item "&amp;A1550</f>
        <v>Total item 9.10</v>
      </c>
      <c r="E1552" s="276"/>
      <c r="F1552" s="386"/>
      <c r="G1552" s="386"/>
      <c r="H1552" s="386"/>
      <c r="I1552" s="386"/>
      <c r="J1552" s="383">
        <f>SUM(J1551:J1551)</f>
        <v>1326.01</v>
      </c>
      <c r="K1552" s="277"/>
      <c r="L1552" s="277"/>
      <c r="M1552" s="277"/>
      <c r="N1552" s="277"/>
      <c r="O1552" s="277"/>
      <c r="P1552" s="277"/>
      <c r="Q1552" s="277"/>
    </row>
    <row r="1553" spans="1:17" s="270" customFormat="1" ht="10.15" x14ac:dyDescent="0.2">
      <c r="A1553" s="271"/>
      <c r="B1553" s="271"/>
      <c r="C1553" s="271"/>
      <c r="D1553" s="272"/>
      <c r="E1553" s="134"/>
      <c r="F1553" s="417"/>
      <c r="G1553" s="417"/>
      <c r="H1553" s="417"/>
      <c r="I1553" s="417"/>
      <c r="J1553" s="401"/>
      <c r="K1553" s="273"/>
      <c r="L1553" s="273"/>
      <c r="M1553" s="273"/>
      <c r="N1553" s="273"/>
      <c r="O1553" s="273"/>
      <c r="P1553" s="273"/>
      <c r="Q1553" s="273"/>
    </row>
    <row r="1554" spans="1:17" s="258" customFormat="1" ht="10.15" x14ac:dyDescent="0.2">
      <c r="A1554" s="280" t="s">
        <v>1025</v>
      </c>
      <c r="B1554" s="280" t="s">
        <v>166</v>
      </c>
      <c r="C1554" s="280" t="s">
        <v>1151</v>
      </c>
      <c r="D1554" s="261" t="s">
        <v>1152</v>
      </c>
      <c r="E1554" s="281" t="s">
        <v>1108</v>
      </c>
      <c r="F1554" s="383"/>
      <c r="G1554" s="385"/>
      <c r="H1554" s="383"/>
      <c r="I1554" s="383"/>
      <c r="J1554" s="383"/>
      <c r="K1554" s="283">
        <f>J1604</f>
        <v>271.10999999999996</v>
      </c>
      <c r="L1554" s="283">
        <v>18.09</v>
      </c>
      <c r="M1554" s="283">
        <f>ROUND(L1554*(1+$T$7),2)</f>
        <v>21.91</v>
      </c>
      <c r="N1554" s="283">
        <f>TRUNC(K1554*M1554,2)</f>
        <v>5940.02</v>
      </c>
      <c r="O1554" s="283">
        <v>16.98</v>
      </c>
      <c r="P1554" s="283">
        <f>ROUND(O1554*(1+$S$7),2)</f>
        <v>21.61</v>
      </c>
      <c r="Q1554" s="283">
        <f>TRUNC(K1554*P1554,2)</f>
        <v>5858.68</v>
      </c>
    </row>
    <row r="1555" spans="1:17" s="275" customFormat="1" x14ac:dyDescent="0.2">
      <c r="A1555" s="282"/>
      <c r="B1555" s="282"/>
      <c r="C1555" s="282"/>
      <c r="D1555" s="284" t="s">
        <v>612</v>
      </c>
      <c r="E1555" s="276"/>
      <c r="F1555" s="386"/>
      <c r="G1555" s="386"/>
      <c r="H1555" s="386"/>
      <c r="I1555" s="386"/>
      <c r="J1555" s="386"/>
      <c r="K1555" s="277"/>
      <c r="L1555" s="277"/>
      <c r="M1555" s="277"/>
      <c r="N1555" s="277"/>
      <c r="O1555" s="277"/>
      <c r="P1555" s="277"/>
      <c r="Q1555" s="277"/>
    </row>
    <row r="1556" spans="1:17" s="275" customFormat="1" ht="10.15" x14ac:dyDescent="0.2">
      <c r="A1556" s="282"/>
      <c r="B1556" s="282"/>
      <c r="C1556" s="282"/>
      <c r="D1556" s="279" t="s">
        <v>472</v>
      </c>
      <c r="E1556" s="276"/>
      <c r="F1556" s="386">
        <v>4</v>
      </c>
      <c r="G1556" s="386">
        <v>0.9</v>
      </c>
      <c r="H1556" s="386"/>
      <c r="I1556" s="386">
        <v>2.1</v>
      </c>
      <c r="J1556" s="386">
        <f t="shared" ref="J1556:J1603" si="101">ROUND(PRODUCT(F1556:I1556),2)</f>
        <v>7.56</v>
      </c>
      <c r="K1556" s="277"/>
      <c r="L1556" s="277"/>
      <c r="M1556" s="277"/>
      <c r="N1556" s="277"/>
      <c r="O1556" s="277"/>
      <c r="P1556" s="277"/>
      <c r="Q1556" s="277"/>
    </row>
    <row r="1557" spans="1:17" s="275" customFormat="1" ht="10.15" x14ac:dyDescent="0.2">
      <c r="A1557" s="282"/>
      <c r="B1557" s="282"/>
      <c r="C1557" s="282"/>
      <c r="D1557" s="279" t="s">
        <v>500</v>
      </c>
      <c r="E1557" s="276"/>
      <c r="F1557" s="386">
        <v>4</v>
      </c>
      <c r="G1557" s="386">
        <v>0.9</v>
      </c>
      <c r="H1557" s="386"/>
      <c r="I1557" s="386">
        <v>2.1</v>
      </c>
      <c r="J1557" s="386">
        <f t="shared" si="101"/>
        <v>7.56</v>
      </c>
      <c r="K1557" s="277"/>
      <c r="L1557" s="277"/>
      <c r="M1557" s="277"/>
      <c r="N1557" s="277"/>
      <c r="O1557" s="277"/>
      <c r="P1557" s="277"/>
      <c r="Q1557" s="277"/>
    </row>
    <row r="1558" spans="1:17" s="275" customFormat="1" x14ac:dyDescent="0.2">
      <c r="A1558" s="282"/>
      <c r="B1558" s="282"/>
      <c r="C1558" s="282"/>
      <c r="D1558" s="279" t="s">
        <v>577</v>
      </c>
      <c r="E1558" s="276"/>
      <c r="F1558" s="386">
        <v>2</v>
      </c>
      <c r="G1558" s="386">
        <v>0.8</v>
      </c>
      <c r="H1558" s="386"/>
      <c r="I1558" s="386">
        <v>2.1</v>
      </c>
      <c r="J1558" s="386">
        <f t="shared" si="101"/>
        <v>3.36</v>
      </c>
      <c r="K1558" s="277"/>
      <c r="L1558" s="277"/>
      <c r="M1558" s="277"/>
      <c r="N1558" s="277"/>
      <c r="O1558" s="277"/>
      <c r="P1558" s="277"/>
      <c r="Q1558" s="277"/>
    </row>
    <row r="1559" spans="1:17" s="275" customFormat="1" ht="10.15" x14ac:dyDescent="0.2">
      <c r="A1559" s="282"/>
      <c r="B1559" s="282"/>
      <c r="C1559" s="282"/>
      <c r="D1559" s="279" t="s">
        <v>576</v>
      </c>
      <c r="E1559" s="276"/>
      <c r="F1559" s="386">
        <v>2</v>
      </c>
      <c r="G1559" s="386">
        <v>0.8</v>
      </c>
      <c r="H1559" s="386"/>
      <c r="I1559" s="386">
        <v>2.1</v>
      </c>
      <c r="J1559" s="386">
        <f t="shared" si="101"/>
        <v>3.36</v>
      </c>
      <c r="K1559" s="277"/>
      <c r="L1559" s="277"/>
      <c r="M1559" s="277"/>
      <c r="N1559" s="277"/>
      <c r="O1559" s="277"/>
      <c r="P1559" s="277"/>
      <c r="Q1559" s="277"/>
    </row>
    <row r="1560" spans="1:17" s="275" customFormat="1" ht="10.15" x14ac:dyDescent="0.2">
      <c r="A1560" s="282"/>
      <c r="B1560" s="282"/>
      <c r="C1560" s="282"/>
      <c r="D1560" s="279" t="s">
        <v>570</v>
      </c>
      <c r="E1560" s="276"/>
      <c r="F1560" s="386">
        <v>4</v>
      </c>
      <c r="G1560" s="386">
        <v>0.8</v>
      </c>
      <c r="H1560" s="386"/>
      <c r="I1560" s="386">
        <v>2.1</v>
      </c>
      <c r="J1560" s="386">
        <f t="shared" si="101"/>
        <v>6.72</v>
      </c>
      <c r="K1560" s="277"/>
      <c r="L1560" s="277"/>
      <c r="M1560" s="277"/>
      <c r="N1560" s="277"/>
      <c r="O1560" s="277"/>
      <c r="P1560" s="277"/>
      <c r="Q1560" s="277"/>
    </row>
    <row r="1561" spans="1:17" s="275" customFormat="1" ht="10.15" x14ac:dyDescent="0.2">
      <c r="A1561" s="282"/>
      <c r="B1561" s="282"/>
      <c r="C1561" s="282"/>
      <c r="D1561" s="279" t="s">
        <v>575</v>
      </c>
      <c r="E1561" s="276"/>
      <c r="F1561" s="386">
        <v>4</v>
      </c>
      <c r="G1561" s="386">
        <v>0.8</v>
      </c>
      <c r="H1561" s="386"/>
      <c r="I1561" s="386">
        <v>2.1</v>
      </c>
      <c r="J1561" s="386">
        <f t="shared" si="101"/>
        <v>6.72</v>
      </c>
      <c r="K1561" s="277"/>
      <c r="L1561" s="277"/>
      <c r="M1561" s="277"/>
      <c r="N1561" s="277"/>
      <c r="O1561" s="277"/>
      <c r="P1561" s="277"/>
      <c r="Q1561" s="277"/>
    </row>
    <row r="1562" spans="1:17" s="275" customFormat="1" ht="10.15" x14ac:dyDescent="0.2">
      <c r="A1562" s="282"/>
      <c r="B1562" s="282"/>
      <c r="C1562" s="282"/>
      <c r="D1562" s="279" t="s">
        <v>613</v>
      </c>
      <c r="E1562" s="276"/>
      <c r="F1562" s="386">
        <v>4</v>
      </c>
      <c r="G1562" s="386">
        <v>0.8</v>
      </c>
      <c r="H1562" s="386"/>
      <c r="I1562" s="386">
        <v>2.1</v>
      </c>
      <c r="J1562" s="386">
        <f t="shared" si="101"/>
        <v>6.72</v>
      </c>
      <c r="K1562" s="277"/>
      <c r="L1562" s="277"/>
      <c r="M1562" s="277"/>
      <c r="N1562" s="277"/>
      <c r="O1562" s="277"/>
      <c r="P1562" s="277"/>
      <c r="Q1562" s="277"/>
    </row>
    <row r="1563" spans="1:17" s="275" customFormat="1" ht="10.15" x14ac:dyDescent="0.2">
      <c r="A1563" s="282"/>
      <c r="B1563" s="282"/>
      <c r="C1563" s="282"/>
      <c r="D1563" s="279" t="s">
        <v>614</v>
      </c>
      <c r="E1563" s="276"/>
      <c r="F1563" s="386">
        <v>2</v>
      </c>
      <c r="G1563" s="386">
        <v>0.8</v>
      </c>
      <c r="H1563" s="386"/>
      <c r="I1563" s="386">
        <v>2.1</v>
      </c>
      <c r="J1563" s="386">
        <f t="shared" si="101"/>
        <v>3.36</v>
      </c>
      <c r="K1563" s="277"/>
      <c r="L1563" s="277"/>
      <c r="M1563" s="277"/>
      <c r="N1563" s="277"/>
      <c r="O1563" s="277"/>
      <c r="P1563" s="277"/>
      <c r="Q1563" s="277"/>
    </row>
    <row r="1564" spans="1:17" s="275" customFormat="1" ht="10.15" x14ac:dyDescent="0.2">
      <c r="A1564" s="282"/>
      <c r="B1564" s="282"/>
      <c r="C1564" s="282"/>
      <c r="D1564" s="279" t="s">
        <v>580</v>
      </c>
      <c r="E1564" s="276"/>
      <c r="F1564" s="386">
        <v>2</v>
      </c>
      <c r="G1564" s="386">
        <v>0.8</v>
      </c>
      <c r="H1564" s="386"/>
      <c r="I1564" s="386">
        <v>2.1</v>
      </c>
      <c r="J1564" s="386">
        <f t="shared" si="101"/>
        <v>3.36</v>
      </c>
      <c r="K1564" s="277"/>
      <c r="L1564" s="277"/>
      <c r="M1564" s="277"/>
      <c r="N1564" s="277"/>
      <c r="O1564" s="277"/>
      <c r="P1564" s="277"/>
      <c r="Q1564" s="277"/>
    </row>
    <row r="1565" spans="1:17" s="275" customFormat="1" x14ac:dyDescent="0.2">
      <c r="A1565" s="282"/>
      <c r="B1565" s="282"/>
      <c r="C1565" s="282"/>
      <c r="D1565" s="279" t="s">
        <v>615</v>
      </c>
      <c r="E1565" s="276"/>
      <c r="F1565" s="386">
        <v>2</v>
      </c>
      <c r="G1565" s="386">
        <v>1.1499999999999999</v>
      </c>
      <c r="H1565" s="386"/>
      <c r="I1565" s="386">
        <v>2.1</v>
      </c>
      <c r="J1565" s="386">
        <f t="shared" si="101"/>
        <v>4.83</v>
      </c>
      <c r="K1565" s="277"/>
      <c r="L1565" s="277"/>
      <c r="M1565" s="277"/>
      <c r="N1565" s="277"/>
      <c r="O1565" s="277"/>
      <c r="P1565" s="277"/>
      <c r="Q1565" s="277"/>
    </row>
    <row r="1566" spans="1:17" s="275" customFormat="1" x14ac:dyDescent="0.2">
      <c r="A1566" s="282"/>
      <c r="B1566" s="282"/>
      <c r="C1566" s="282"/>
      <c r="D1566" s="279" t="s">
        <v>603</v>
      </c>
      <c r="E1566" s="276"/>
      <c r="F1566" s="386">
        <v>2</v>
      </c>
      <c r="G1566" s="386">
        <v>1.6</v>
      </c>
      <c r="H1566" s="386"/>
      <c r="I1566" s="386">
        <v>2.1</v>
      </c>
      <c r="J1566" s="386">
        <f t="shared" si="101"/>
        <v>6.72</v>
      </c>
      <c r="K1566" s="277"/>
      <c r="L1566" s="277"/>
      <c r="M1566" s="277"/>
      <c r="N1566" s="277"/>
      <c r="O1566" s="277"/>
      <c r="P1566" s="277"/>
      <c r="Q1566" s="277"/>
    </row>
    <row r="1567" spans="1:17" s="275" customFormat="1" x14ac:dyDescent="0.2">
      <c r="A1567" s="282"/>
      <c r="B1567" s="282"/>
      <c r="C1567" s="282"/>
      <c r="D1567" s="279" t="s">
        <v>616</v>
      </c>
      <c r="E1567" s="276"/>
      <c r="F1567" s="386">
        <v>2</v>
      </c>
      <c r="G1567" s="386">
        <v>0.7</v>
      </c>
      <c r="H1567" s="386"/>
      <c r="I1567" s="386">
        <v>2.1</v>
      </c>
      <c r="J1567" s="386">
        <f t="shared" si="101"/>
        <v>2.94</v>
      </c>
      <c r="K1567" s="277"/>
      <c r="L1567" s="277"/>
      <c r="M1567" s="277"/>
      <c r="N1567" s="277"/>
      <c r="O1567" s="277"/>
      <c r="P1567" s="277"/>
      <c r="Q1567" s="277"/>
    </row>
    <row r="1568" spans="1:17" s="275" customFormat="1" x14ac:dyDescent="0.2">
      <c r="A1568" s="282"/>
      <c r="B1568" s="282"/>
      <c r="C1568" s="282"/>
      <c r="D1568" s="279" t="s">
        <v>617</v>
      </c>
      <c r="E1568" s="276"/>
      <c r="F1568" s="386">
        <v>2</v>
      </c>
      <c r="G1568" s="386">
        <v>0.7</v>
      </c>
      <c r="H1568" s="386"/>
      <c r="I1568" s="386">
        <v>2.1</v>
      </c>
      <c r="J1568" s="386">
        <f t="shared" si="101"/>
        <v>2.94</v>
      </c>
      <c r="K1568" s="277"/>
      <c r="L1568" s="277"/>
      <c r="M1568" s="277"/>
      <c r="N1568" s="277"/>
      <c r="O1568" s="277"/>
      <c r="P1568" s="277"/>
      <c r="Q1568" s="277"/>
    </row>
    <row r="1569" spans="1:17" s="275" customFormat="1" ht="10.15" x14ac:dyDescent="0.2">
      <c r="A1569" s="282"/>
      <c r="B1569" s="282"/>
      <c r="C1569" s="282"/>
      <c r="D1569" s="279" t="s">
        <v>582</v>
      </c>
      <c r="E1569" s="276"/>
      <c r="F1569" s="386">
        <v>2</v>
      </c>
      <c r="G1569" s="386">
        <v>0.7</v>
      </c>
      <c r="H1569" s="386"/>
      <c r="I1569" s="386">
        <v>2.1</v>
      </c>
      <c r="J1569" s="386">
        <f t="shared" si="101"/>
        <v>2.94</v>
      </c>
      <c r="K1569" s="277"/>
      <c r="L1569" s="277"/>
      <c r="M1569" s="277"/>
      <c r="N1569" s="277"/>
      <c r="O1569" s="277"/>
      <c r="P1569" s="277"/>
      <c r="Q1569" s="277"/>
    </row>
    <row r="1570" spans="1:17" s="275" customFormat="1" x14ac:dyDescent="0.2">
      <c r="A1570" s="282"/>
      <c r="B1570" s="282"/>
      <c r="C1570" s="282"/>
      <c r="D1570" s="279" t="s">
        <v>620</v>
      </c>
      <c r="E1570" s="276"/>
      <c r="F1570" s="386">
        <v>2</v>
      </c>
      <c r="G1570" s="386">
        <v>0.8</v>
      </c>
      <c r="H1570" s="386"/>
      <c r="I1570" s="386">
        <v>2.1</v>
      </c>
      <c r="J1570" s="386">
        <f t="shared" si="101"/>
        <v>3.36</v>
      </c>
      <c r="K1570" s="277"/>
      <c r="L1570" s="277"/>
      <c r="M1570" s="277"/>
      <c r="N1570" s="277"/>
      <c r="O1570" s="277"/>
      <c r="P1570" s="277"/>
      <c r="Q1570" s="277"/>
    </row>
    <row r="1571" spans="1:17" s="275" customFormat="1" ht="10.15" x14ac:dyDescent="0.2">
      <c r="A1571" s="282"/>
      <c r="B1571" s="282"/>
      <c r="C1571" s="282"/>
      <c r="D1571" s="279" t="s">
        <v>177</v>
      </c>
      <c r="E1571" s="276"/>
      <c r="F1571" s="386">
        <v>2</v>
      </c>
      <c r="G1571" s="386">
        <v>0.8</v>
      </c>
      <c r="H1571" s="386"/>
      <c r="I1571" s="386">
        <v>2.1</v>
      </c>
      <c r="J1571" s="386">
        <f t="shared" si="101"/>
        <v>3.36</v>
      </c>
      <c r="K1571" s="277"/>
      <c r="L1571" s="277"/>
      <c r="M1571" s="277"/>
      <c r="N1571" s="277"/>
      <c r="O1571" s="277"/>
      <c r="P1571" s="277"/>
      <c r="Q1571" s="277"/>
    </row>
    <row r="1572" spans="1:17" s="275" customFormat="1" x14ac:dyDescent="0.2">
      <c r="A1572" s="282"/>
      <c r="B1572" s="282"/>
      <c r="C1572" s="282"/>
      <c r="D1572" s="279" t="s">
        <v>586</v>
      </c>
      <c r="E1572" s="276"/>
      <c r="F1572" s="386">
        <v>2</v>
      </c>
      <c r="G1572" s="386">
        <v>0.8</v>
      </c>
      <c r="H1572" s="386"/>
      <c r="I1572" s="386">
        <v>2.1</v>
      </c>
      <c r="J1572" s="386">
        <f t="shared" si="101"/>
        <v>3.36</v>
      </c>
      <c r="K1572" s="277"/>
      <c r="L1572" s="277"/>
      <c r="M1572" s="277"/>
      <c r="N1572" s="277"/>
      <c r="O1572" s="277"/>
      <c r="P1572" s="277"/>
      <c r="Q1572" s="277"/>
    </row>
    <row r="1573" spans="1:17" s="275" customFormat="1" x14ac:dyDescent="0.2">
      <c r="A1573" s="282"/>
      <c r="B1573" s="282"/>
      <c r="C1573" s="282"/>
      <c r="D1573" s="279" t="s">
        <v>587</v>
      </c>
      <c r="E1573" s="276"/>
      <c r="F1573" s="386">
        <v>2</v>
      </c>
      <c r="G1573" s="386">
        <v>0.8</v>
      </c>
      <c r="H1573" s="386"/>
      <c r="I1573" s="386">
        <v>2.1</v>
      </c>
      <c r="J1573" s="386">
        <f t="shared" si="101"/>
        <v>3.36</v>
      </c>
      <c r="K1573" s="277"/>
      <c r="L1573" s="277"/>
      <c r="M1573" s="277"/>
      <c r="N1573" s="277"/>
      <c r="O1573" s="277"/>
      <c r="P1573" s="277"/>
      <c r="Q1573" s="277"/>
    </row>
    <row r="1574" spans="1:17" s="275" customFormat="1" x14ac:dyDescent="0.2">
      <c r="A1574" s="282"/>
      <c r="B1574" s="282"/>
      <c r="C1574" s="282"/>
      <c r="D1574" s="279" t="s">
        <v>588</v>
      </c>
      <c r="E1574" s="276"/>
      <c r="F1574" s="386">
        <v>2</v>
      </c>
      <c r="G1574" s="386">
        <v>0.8</v>
      </c>
      <c r="H1574" s="386"/>
      <c r="I1574" s="386">
        <v>2.1</v>
      </c>
      <c r="J1574" s="386">
        <f t="shared" si="101"/>
        <v>3.36</v>
      </c>
      <c r="K1574" s="277"/>
      <c r="L1574" s="277"/>
      <c r="M1574" s="277"/>
      <c r="N1574" s="277"/>
      <c r="O1574" s="277"/>
      <c r="P1574" s="277"/>
      <c r="Q1574" s="277"/>
    </row>
    <row r="1575" spans="1:17" s="275" customFormat="1" x14ac:dyDescent="0.2">
      <c r="A1575" s="282"/>
      <c r="B1575" s="282"/>
      <c r="C1575" s="282"/>
      <c r="D1575" s="284" t="s">
        <v>621</v>
      </c>
      <c r="E1575" s="276"/>
      <c r="F1575" s="386"/>
      <c r="G1575" s="386"/>
      <c r="H1575" s="386"/>
      <c r="I1575" s="386"/>
      <c r="J1575" s="386"/>
      <c r="K1575" s="277"/>
      <c r="L1575" s="277"/>
      <c r="M1575" s="277"/>
      <c r="N1575" s="277"/>
      <c r="O1575" s="277"/>
      <c r="P1575" s="277"/>
      <c r="Q1575" s="277"/>
    </row>
    <row r="1576" spans="1:17" s="275" customFormat="1" x14ac:dyDescent="0.2">
      <c r="A1576" s="282"/>
      <c r="B1576" s="282"/>
      <c r="C1576" s="282"/>
      <c r="D1576" s="279" t="s">
        <v>622</v>
      </c>
      <c r="E1576" s="276"/>
      <c r="F1576" s="386">
        <v>2</v>
      </c>
      <c r="G1576" s="386">
        <v>0.8</v>
      </c>
      <c r="H1576" s="386"/>
      <c r="I1576" s="386">
        <v>2.1</v>
      </c>
      <c r="J1576" s="386">
        <f t="shared" si="101"/>
        <v>3.36</v>
      </c>
      <c r="K1576" s="277"/>
      <c r="L1576" s="277"/>
      <c r="M1576" s="277"/>
      <c r="N1576" s="277"/>
      <c r="O1576" s="277"/>
      <c r="P1576" s="277"/>
      <c r="Q1576" s="277"/>
    </row>
    <row r="1577" spans="1:17" s="275" customFormat="1" x14ac:dyDescent="0.2">
      <c r="A1577" s="282"/>
      <c r="B1577" s="282"/>
      <c r="C1577" s="282"/>
      <c r="D1577" s="279" t="s">
        <v>623</v>
      </c>
      <c r="E1577" s="276"/>
      <c r="F1577" s="386">
        <v>2</v>
      </c>
      <c r="G1577" s="386">
        <v>2</v>
      </c>
      <c r="H1577" s="386"/>
      <c r="I1577" s="386">
        <v>2.1</v>
      </c>
      <c r="J1577" s="386">
        <f t="shared" si="101"/>
        <v>8.4</v>
      </c>
      <c r="K1577" s="277"/>
      <c r="L1577" s="277"/>
      <c r="M1577" s="277"/>
      <c r="N1577" s="277"/>
      <c r="O1577" s="277"/>
      <c r="P1577" s="277"/>
      <c r="Q1577" s="277"/>
    </row>
    <row r="1578" spans="1:17" s="275" customFormat="1" ht="10.15" x14ac:dyDescent="0.2">
      <c r="A1578" s="282"/>
      <c r="B1578" s="282"/>
      <c r="C1578" s="282"/>
      <c r="D1578" s="279"/>
      <c r="E1578" s="276"/>
      <c r="F1578" s="386">
        <v>2</v>
      </c>
      <c r="G1578" s="386">
        <v>0.7</v>
      </c>
      <c r="H1578" s="386"/>
      <c r="I1578" s="386">
        <v>2.1</v>
      </c>
      <c r="J1578" s="386">
        <f t="shared" si="101"/>
        <v>2.94</v>
      </c>
      <c r="K1578" s="277"/>
      <c r="L1578" s="277"/>
      <c r="M1578" s="277"/>
      <c r="N1578" s="277"/>
      <c r="O1578" s="277"/>
      <c r="P1578" s="277"/>
      <c r="Q1578" s="277"/>
    </row>
    <row r="1579" spans="1:17" s="275" customFormat="1" ht="10.15" x14ac:dyDescent="0.2">
      <c r="A1579" s="282"/>
      <c r="B1579" s="282"/>
      <c r="C1579" s="282"/>
      <c r="D1579" s="279" t="s">
        <v>624</v>
      </c>
      <c r="E1579" s="276"/>
      <c r="F1579" s="386">
        <v>2</v>
      </c>
      <c r="G1579" s="386">
        <v>0.8</v>
      </c>
      <c r="H1579" s="386"/>
      <c r="I1579" s="386">
        <v>2.1</v>
      </c>
      <c r="J1579" s="386">
        <f t="shared" si="101"/>
        <v>3.36</v>
      </c>
      <c r="K1579" s="277"/>
      <c r="L1579" s="277"/>
      <c r="M1579" s="277"/>
      <c r="N1579" s="277"/>
      <c r="O1579" s="277"/>
      <c r="P1579" s="277"/>
      <c r="Q1579" s="277"/>
    </row>
    <row r="1580" spans="1:17" s="275" customFormat="1" ht="10.15" x14ac:dyDescent="0.2">
      <c r="A1580" s="282"/>
      <c r="B1580" s="282"/>
      <c r="C1580" s="282"/>
      <c r="D1580" s="279" t="s">
        <v>589</v>
      </c>
      <c r="E1580" s="276"/>
      <c r="F1580" s="386">
        <v>4</v>
      </c>
      <c r="G1580" s="386">
        <v>0.8</v>
      </c>
      <c r="H1580" s="386"/>
      <c r="I1580" s="386">
        <v>2.1</v>
      </c>
      <c r="J1580" s="386">
        <f t="shared" si="101"/>
        <v>6.72</v>
      </c>
      <c r="K1580" s="277"/>
      <c r="L1580" s="277"/>
      <c r="M1580" s="277"/>
      <c r="N1580" s="277"/>
      <c r="O1580" s="277"/>
      <c r="P1580" s="277"/>
      <c r="Q1580" s="277"/>
    </row>
    <row r="1581" spans="1:17" s="275" customFormat="1" ht="10.15" x14ac:dyDescent="0.2">
      <c r="A1581" s="282"/>
      <c r="B1581" s="282"/>
      <c r="C1581" s="282"/>
      <c r="D1581" s="279" t="s">
        <v>590</v>
      </c>
      <c r="E1581" s="276"/>
      <c r="F1581" s="386">
        <v>4</v>
      </c>
      <c r="G1581" s="386">
        <v>0.8</v>
      </c>
      <c r="H1581" s="386"/>
      <c r="I1581" s="386">
        <v>2.1</v>
      </c>
      <c r="J1581" s="386">
        <f t="shared" si="101"/>
        <v>6.72</v>
      </c>
      <c r="K1581" s="277"/>
      <c r="L1581" s="277"/>
      <c r="M1581" s="277"/>
      <c r="N1581" s="277"/>
      <c r="O1581" s="277"/>
      <c r="P1581" s="277"/>
      <c r="Q1581" s="277"/>
    </row>
    <row r="1582" spans="1:17" s="275" customFormat="1" ht="10.15" x14ac:dyDescent="0.2">
      <c r="A1582" s="282"/>
      <c r="B1582" s="282"/>
      <c r="C1582" s="282"/>
      <c r="D1582" s="279" t="s">
        <v>591</v>
      </c>
      <c r="E1582" s="276"/>
      <c r="F1582" s="386">
        <v>4</v>
      </c>
      <c r="G1582" s="386">
        <v>0.8</v>
      </c>
      <c r="H1582" s="386"/>
      <c r="I1582" s="386">
        <v>2.1</v>
      </c>
      <c r="J1582" s="386">
        <f t="shared" si="101"/>
        <v>6.72</v>
      </c>
      <c r="K1582" s="277"/>
      <c r="L1582" s="277"/>
      <c r="M1582" s="277"/>
      <c r="N1582" s="277"/>
      <c r="O1582" s="277"/>
      <c r="P1582" s="277"/>
      <c r="Q1582" s="277"/>
    </row>
    <row r="1583" spans="1:17" s="275" customFormat="1" ht="10.15" x14ac:dyDescent="0.2">
      <c r="A1583" s="282"/>
      <c r="B1583" s="282"/>
      <c r="C1583" s="282"/>
      <c r="D1583" s="279" t="s">
        <v>592</v>
      </c>
      <c r="E1583" s="276"/>
      <c r="F1583" s="386">
        <v>4</v>
      </c>
      <c r="G1583" s="386">
        <v>0.8</v>
      </c>
      <c r="H1583" s="386"/>
      <c r="I1583" s="386">
        <v>2.1</v>
      </c>
      <c r="J1583" s="386">
        <f t="shared" si="101"/>
        <v>6.72</v>
      </c>
      <c r="K1583" s="277"/>
      <c r="L1583" s="277"/>
      <c r="M1583" s="277"/>
      <c r="N1583" s="277"/>
      <c r="O1583" s="277"/>
      <c r="P1583" s="277"/>
      <c r="Q1583" s="277"/>
    </row>
    <row r="1584" spans="1:17" s="275" customFormat="1" ht="10.15" x14ac:dyDescent="0.2">
      <c r="A1584" s="282"/>
      <c r="B1584" s="282"/>
      <c r="C1584" s="282"/>
      <c r="D1584" s="279" t="s">
        <v>471</v>
      </c>
      <c r="E1584" s="276"/>
      <c r="F1584" s="386">
        <v>4</v>
      </c>
      <c r="G1584" s="386">
        <v>0.8</v>
      </c>
      <c r="H1584" s="386"/>
      <c r="I1584" s="386">
        <v>2.1</v>
      </c>
      <c r="J1584" s="386">
        <f t="shared" si="101"/>
        <v>6.72</v>
      </c>
      <c r="K1584" s="277"/>
      <c r="L1584" s="277"/>
      <c r="M1584" s="277"/>
      <c r="N1584" s="277"/>
      <c r="O1584" s="277"/>
      <c r="P1584" s="277"/>
      <c r="Q1584" s="277"/>
    </row>
    <row r="1585" spans="1:17" s="275" customFormat="1" ht="10.15" x14ac:dyDescent="0.2">
      <c r="A1585" s="282"/>
      <c r="B1585" s="282"/>
      <c r="C1585" s="282"/>
      <c r="D1585" s="279" t="s">
        <v>593</v>
      </c>
      <c r="E1585" s="276"/>
      <c r="F1585" s="386">
        <v>4</v>
      </c>
      <c r="G1585" s="386">
        <v>0.8</v>
      </c>
      <c r="H1585" s="386"/>
      <c r="I1585" s="386">
        <v>2.1</v>
      </c>
      <c r="J1585" s="386">
        <f t="shared" si="101"/>
        <v>6.72</v>
      </c>
      <c r="K1585" s="277"/>
      <c r="L1585" s="277"/>
      <c r="M1585" s="277"/>
      <c r="N1585" s="277"/>
      <c r="O1585" s="277"/>
      <c r="P1585" s="277"/>
      <c r="Q1585" s="277"/>
    </row>
    <row r="1586" spans="1:17" s="275" customFormat="1" ht="10.15" x14ac:dyDescent="0.2">
      <c r="A1586" s="282"/>
      <c r="B1586" s="282"/>
      <c r="C1586" s="282"/>
      <c r="D1586" s="279" t="s">
        <v>594</v>
      </c>
      <c r="E1586" s="276"/>
      <c r="F1586" s="386">
        <v>4</v>
      </c>
      <c r="G1586" s="386">
        <v>0.8</v>
      </c>
      <c r="H1586" s="386"/>
      <c r="I1586" s="386">
        <v>2.1</v>
      </c>
      <c r="J1586" s="386">
        <f t="shared" si="101"/>
        <v>6.72</v>
      </c>
      <c r="K1586" s="277"/>
      <c r="L1586" s="277"/>
      <c r="M1586" s="277"/>
      <c r="N1586" s="277"/>
      <c r="O1586" s="277"/>
      <c r="P1586" s="277"/>
      <c r="Q1586" s="277"/>
    </row>
    <row r="1587" spans="1:17" s="275" customFormat="1" ht="10.15" x14ac:dyDescent="0.2">
      <c r="A1587" s="282"/>
      <c r="B1587" s="282"/>
      <c r="C1587" s="282"/>
      <c r="D1587" s="279" t="s">
        <v>595</v>
      </c>
      <c r="E1587" s="276"/>
      <c r="F1587" s="386">
        <v>4</v>
      </c>
      <c r="G1587" s="386">
        <v>0.8</v>
      </c>
      <c r="H1587" s="386"/>
      <c r="I1587" s="386">
        <v>2.1</v>
      </c>
      <c r="J1587" s="386">
        <f t="shared" si="101"/>
        <v>6.72</v>
      </c>
      <c r="K1587" s="277"/>
      <c r="L1587" s="277"/>
      <c r="M1587" s="277"/>
      <c r="N1587" s="277"/>
      <c r="O1587" s="277"/>
      <c r="P1587" s="277"/>
      <c r="Q1587" s="277"/>
    </row>
    <row r="1588" spans="1:17" s="275" customFormat="1" ht="10.15" x14ac:dyDescent="0.2">
      <c r="A1588" s="282"/>
      <c r="B1588" s="282"/>
      <c r="C1588" s="282"/>
      <c r="D1588" s="279" t="s">
        <v>596</v>
      </c>
      <c r="E1588" s="276"/>
      <c r="F1588" s="386">
        <v>4</v>
      </c>
      <c r="G1588" s="386">
        <v>0.8</v>
      </c>
      <c r="H1588" s="386"/>
      <c r="I1588" s="386">
        <v>2.1</v>
      </c>
      <c r="J1588" s="386">
        <f t="shared" si="101"/>
        <v>6.72</v>
      </c>
      <c r="K1588" s="277"/>
      <c r="L1588" s="277"/>
      <c r="M1588" s="277"/>
      <c r="N1588" s="277"/>
      <c r="O1588" s="277"/>
      <c r="P1588" s="277"/>
      <c r="Q1588" s="277"/>
    </row>
    <row r="1589" spans="1:17" s="275" customFormat="1" ht="10.15" x14ac:dyDescent="0.2">
      <c r="A1589" s="282"/>
      <c r="B1589" s="282"/>
      <c r="C1589" s="282"/>
      <c r="D1589" s="279" t="s">
        <v>597</v>
      </c>
      <c r="E1589" s="276"/>
      <c r="F1589" s="386">
        <v>4</v>
      </c>
      <c r="G1589" s="386">
        <v>0.8</v>
      </c>
      <c r="H1589" s="386"/>
      <c r="I1589" s="386">
        <v>2.1</v>
      </c>
      <c r="J1589" s="386">
        <f t="shared" si="101"/>
        <v>6.72</v>
      </c>
      <c r="K1589" s="277"/>
      <c r="L1589" s="277"/>
      <c r="M1589" s="277"/>
      <c r="N1589" s="277"/>
      <c r="O1589" s="277"/>
      <c r="P1589" s="277"/>
      <c r="Q1589" s="277"/>
    </row>
    <row r="1590" spans="1:17" s="275" customFormat="1" ht="10.15" x14ac:dyDescent="0.2">
      <c r="A1590" s="282"/>
      <c r="B1590" s="282"/>
      <c r="C1590" s="282"/>
      <c r="D1590" s="279" t="s">
        <v>481</v>
      </c>
      <c r="E1590" s="276"/>
      <c r="F1590" s="386">
        <v>4</v>
      </c>
      <c r="G1590" s="386">
        <v>0.8</v>
      </c>
      <c r="H1590" s="386"/>
      <c r="I1590" s="386">
        <v>2.1</v>
      </c>
      <c r="J1590" s="386">
        <f t="shared" si="101"/>
        <v>6.72</v>
      </c>
      <c r="K1590" s="277"/>
      <c r="L1590" s="277"/>
      <c r="M1590" s="277"/>
      <c r="N1590" s="277"/>
      <c r="O1590" s="277"/>
      <c r="P1590" s="277"/>
      <c r="Q1590" s="277"/>
    </row>
    <row r="1591" spans="1:17" s="275" customFormat="1" ht="10.15" x14ac:dyDescent="0.2">
      <c r="A1591" s="282"/>
      <c r="B1591" s="282"/>
      <c r="C1591" s="282"/>
      <c r="D1591" s="279" t="s">
        <v>482</v>
      </c>
      <c r="E1591" s="276"/>
      <c r="F1591" s="386">
        <v>4</v>
      </c>
      <c r="G1591" s="386">
        <v>0.8</v>
      </c>
      <c r="H1591" s="386"/>
      <c r="I1591" s="386">
        <v>2.1</v>
      </c>
      <c r="J1591" s="386">
        <f t="shared" si="101"/>
        <v>6.72</v>
      </c>
      <c r="K1591" s="277"/>
      <c r="L1591" s="277"/>
      <c r="M1591" s="277"/>
      <c r="N1591" s="277"/>
      <c r="O1591" s="277"/>
      <c r="P1591" s="277"/>
      <c r="Q1591" s="277"/>
    </row>
    <row r="1592" spans="1:17" s="275" customFormat="1" ht="10.15" x14ac:dyDescent="0.2">
      <c r="A1592" s="282"/>
      <c r="B1592" s="282"/>
      <c r="C1592" s="282"/>
      <c r="D1592" s="279" t="s">
        <v>483</v>
      </c>
      <c r="E1592" s="276"/>
      <c r="F1592" s="386">
        <v>4</v>
      </c>
      <c r="G1592" s="386">
        <v>0.8</v>
      </c>
      <c r="H1592" s="386"/>
      <c r="I1592" s="386">
        <v>2.1</v>
      </c>
      <c r="J1592" s="386">
        <f t="shared" si="101"/>
        <v>6.72</v>
      </c>
      <c r="K1592" s="277"/>
      <c r="L1592" s="277"/>
      <c r="M1592" s="277"/>
      <c r="N1592" s="277"/>
      <c r="O1592" s="277"/>
      <c r="P1592" s="277"/>
      <c r="Q1592" s="277"/>
    </row>
    <row r="1593" spans="1:17" s="275" customFormat="1" ht="10.15" x14ac:dyDescent="0.2">
      <c r="A1593" s="282"/>
      <c r="B1593" s="282"/>
      <c r="C1593" s="282"/>
      <c r="D1593" s="279" t="s">
        <v>484</v>
      </c>
      <c r="E1593" s="276"/>
      <c r="F1593" s="386">
        <v>4</v>
      </c>
      <c r="G1593" s="386">
        <v>0.8</v>
      </c>
      <c r="H1593" s="386"/>
      <c r="I1593" s="386">
        <v>2.1</v>
      </c>
      <c r="J1593" s="386">
        <f t="shared" si="101"/>
        <v>6.72</v>
      </c>
      <c r="K1593" s="277"/>
      <c r="L1593" s="277"/>
      <c r="M1593" s="277"/>
      <c r="N1593" s="277"/>
      <c r="O1593" s="277"/>
      <c r="P1593" s="277"/>
      <c r="Q1593" s="277"/>
    </row>
    <row r="1594" spans="1:17" s="275" customFormat="1" ht="10.15" x14ac:dyDescent="0.2">
      <c r="A1594" s="282"/>
      <c r="B1594" s="282"/>
      <c r="C1594" s="282"/>
      <c r="D1594" s="279" t="s">
        <v>485</v>
      </c>
      <c r="E1594" s="276"/>
      <c r="F1594" s="386">
        <v>4</v>
      </c>
      <c r="G1594" s="386">
        <v>0.8</v>
      </c>
      <c r="H1594" s="386"/>
      <c r="I1594" s="386">
        <v>2.1</v>
      </c>
      <c r="J1594" s="386">
        <f t="shared" si="101"/>
        <v>6.72</v>
      </c>
      <c r="K1594" s="277"/>
      <c r="L1594" s="277"/>
      <c r="M1594" s="277"/>
      <c r="N1594" s="277"/>
      <c r="O1594" s="277"/>
      <c r="P1594" s="277"/>
      <c r="Q1594" s="277"/>
    </row>
    <row r="1595" spans="1:17" s="275" customFormat="1" ht="10.15" x14ac:dyDescent="0.2">
      <c r="A1595" s="282"/>
      <c r="B1595" s="282"/>
      <c r="C1595" s="282"/>
      <c r="D1595" s="279" t="s">
        <v>486</v>
      </c>
      <c r="E1595" s="276"/>
      <c r="F1595" s="386">
        <v>4</v>
      </c>
      <c r="G1595" s="386">
        <v>0.8</v>
      </c>
      <c r="H1595" s="386"/>
      <c r="I1595" s="386">
        <v>2.1</v>
      </c>
      <c r="J1595" s="386">
        <f t="shared" si="101"/>
        <v>6.72</v>
      </c>
      <c r="K1595" s="277"/>
      <c r="L1595" s="277"/>
      <c r="M1595" s="277"/>
      <c r="N1595" s="277"/>
      <c r="O1595" s="277"/>
      <c r="P1595" s="277"/>
      <c r="Q1595" s="277"/>
    </row>
    <row r="1596" spans="1:17" s="275" customFormat="1" ht="10.15" x14ac:dyDescent="0.2">
      <c r="A1596" s="282"/>
      <c r="B1596" s="282"/>
      <c r="C1596" s="282"/>
      <c r="D1596" s="279" t="s">
        <v>487</v>
      </c>
      <c r="E1596" s="276"/>
      <c r="F1596" s="386">
        <v>4</v>
      </c>
      <c r="G1596" s="386">
        <v>0.8</v>
      </c>
      <c r="H1596" s="386"/>
      <c r="I1596" s="386">
        <v>2.1</v>
      </c>
      <c r="J1596" s="386">
        <f t="shared" si="101"/>
        <v>6.72</v>
      </c>
      <c r="K1596" s="277"/>
      <c r="L1596" s="277"/>
      <c r="M1596" s="277"/>
      <c r="N1596" s="277"/>
      <c r="O1596" s="277"/>
      <c r="P1596" s="277"/>
      <c r="Q1596" s="277"/>
    </row>
    <row r="1597" spans="1:17" s="275" customFormat="1" ht="10.15" x14ac:dyDescent="0.2">
      <c r="A1597" s="282"/>
      <c r="B1597" s="282"/>
      <c r="C1597" s="282"/>
      <c r="D1597" s="279" t="s">
        <v>488</v>
      </c>
      <c r="E1597" s="276"/>
      <c r="F1597" s="386">
        <v>4</v>
      </c>
      <c r="G1597" s="386">
        <v>0.8</v>
      </c>
      <c r="H1597" s="386"/>
      <c r="I1597" s="386">
        <v>2.1</v>
      </c>
      <c r="J1597" s="386">
        <f t="shared" si="101"/>
        <v>6.72</v>
      </c>
      <c r="K1597" s="277"/>
      <c r="L1597" s="277"/>
      <c r="M1597" s="277"/>
      <c r="N1597" s="277"/>
      <c r="O1597" s="277"/>
      <c r="P1597" s="277"/>
      <c r="Q1597" s="277"/>
    </row>
    <row r="1598" spans="1:17" s="275" customFormat="1" ht="10.15" x14ac:dyDescent="0.2">
      <c r="A1598" s="282"/>
      <c r="B1598" s="282"/>
      <c r="C1598" s="282"/>
      <c r="D1598" s="279" t="s">
        <v>489</v>
      </c>
      <c r="E1598" s="276"/>
      <c r="F1598" s="386">
        <v>4</v>
      </c>
      <c r="G1598" s="386">
        <v>0.8</v>
      </c>
      <c r="H1598" s="386"/>
      <c r="I1598" s="386">
        <v>2.1</v>
      </c>
      <c r="J1598" s="386">
        <f t="shared" si="101"/>
        <v>6.72</v>
      </c>
      <c r="K1598" s="277"/>
      <c r="L1598" s="277"/>
      <c r="M1598" s="277"/>
      <c r="N1598" s="277"/>
      <c r="O1598" s="277"/>
      <c r="P1598" s="277"/>
      <c r="Q1598" s="277"/>
    </row>
    <row r="1599" spans="1:17" s="275" customFormat="1" ht="10.15" x14ac:dyDescent="0.2">
      <c r="A1599" s="282"/>
      <c r="B1599" s="282"/>
      <c r="C1599" s="282"/>
      <c r="D1599" s="279" t="s">
        <v>490</v>
      </c>
      <c r="E1599" s="276"/>
      <c r="F1599" s="386">
        <v>4</v>
      </c>
      <c r="G1599" s="386">
        <v>0.8</v>
      </c>
      <c r="H1599" s="386"/>
      <c r="I1599" s="386">
        <v>2.1</v>
      </c>
      <c r="J1599" s="386">
        <f t="shared" si="101"/>
        <v>6.72</v>
      </c>
      <c r="K1599" s="277"/>
      <c r="L1599" s="277"/>
      <c r="M1599" s="277"/>
      <c r="N1599" s="277"/>
      <c r="O1599" s="277"/>
      <c r="P1599" s="277"/>
      <c r="Q1599" s="277"/>
    </row>
    <row r="1600" spans="1:17" s="275" customFormat="1" ht="10.15" x14ac:dyDescent="0.2">
      <c r="A1600" s="282"/>
      <c r="B1600" s="282"/>
      <c r="C1600" s="282"/>
      <c r="D1600" s="279" t="s">
        <v>472</v>
      </c>
      <c r="E1600" s="276"/>
      <c r="F1600" s="386">
        <v>4</v>
      </c>
      <c r="G1600" s="386">
        <v>0.9</v>
      </c>
      <c r="H1600" s="386"/>
      <c r="I1600" s="386">
        <v>2.1</v>
      </c>
      <c r="J1600" s="386">
        <f t="shared" si="101"/>
        <v>7.56</v>
      </c>
      <c r="K1600" s="277"/>
      <c r="L1600" s="277"/>
      <c r="M1600" s="277"/>
      <c r="N1600" s="277"/>
      <c r="O1600" s="277"/>
      <c r="P1600" s="277"/>
      <c r="Q1600" s="277"/>
    </row>
    <row r="1601" spans="1:17" s="275" customFormat="1" ht="10.15" x14ac:dyDescent="0.2">
      <c r="A1601" s="282"/>
      <c r="B1601" s="282"/>
      <c r="C1601" s="282"/>
      <c r="D1601" s="279"/>
      <c r="E1601" s="276"/>
      <c r="F1601" s="386">
        <v>6</v>
      </c>
      <c r="G1601" s="386">
        <v>0.7</v>
      </c>
      <c r="H1601" s="386"/>
      <c r="I1601" s="386">
        <v>2.1</v>
      </c>
      <c r="J1601" s="386">
        <f t="shared" si="101"/>
        <v>8.82</v>
      </c>
      <c r="K1601" s="277"/>
      <c r="L1601" s="277"/>
      <c r="M1601" s="277"/>
      <c r="N1601" s="277"/>
      <c r="O1601" s="277"/>
      <c r="P1601" s="277"/>
      <c r="Q1601" s="277"/>
    </row>
    <row r="1602" spans="1:17" s="275" customFormat="1" ht="10.15" x14ac:dyDescent="0.2">
      <c r="A1602" s="282"/>
      <c r="B1602" s="282"/>
      <c r="C1602" s="282"/>
      <c r="D1602" s="279" t="s">
        <v>500</v>
      </c>
      <c r="E1602" s="276"/>
      <c r="F1602" s="386">
        <v>4</v>
      </c>
      <c r="G1602" s="386">
        <v>0.9</v>
      </c>
      <c r="H1602" s="386"/>
      <c r="I1602" s="386">
        <v>2.1</v>
      </c>
      <c r="J1602" s="386">
        <f t="shared" si="101"/>
        <v>7.56</v>
      </c>
      <c r="K1602" s="277"/>
      <c r="L1602" s="277"/>
      <c r="M1602" s="277"/>
      <c r="N1602" s="277"/>
      <c r="O1602" s="277"/>
      <c r="P1602" s="277"/>
      <c r="Q1602" s="277"/>
    </row>
    <row r="1603" spans="1:17" s="275" customFormat="1" ht="10.15" x14ac:dyDescent="0.2">
      <c r="A1603" s="282"/>
      <c r="B1603" s="282"/>
      <c r="C1603" s="282"/>
      <c r="D1603" s="279"/>
      <c r="E1603" s="276"/>
      <c r="F1603" s="386">
        <v>6</v>
      </c>
      <c r="G1603" s="386">
        <v>0.7</v>
      </c>
      <c r="H1603" s="386"/>
      <c r="I1603" s="386">
        <v>2.1</v>
      </c>
      <c r="J1603" s="386">
        <f t="shared" si="101"/>
        <v>8.82</v>
      </c>
      <c r="K1603" s="277"/>
      <c r="L1603" s="277"/>
      <c r="M1603" s="277"/>
      <c r="N1603" s="277"/>
      <c r="O1603" s="277"/>
      <c r="P1603" s="277"/>
      <c r="Q1603" s="277"/>
    </row>
    <row r="1604" spans="1:17" s="275" customFormat="1" ht="10.15" x14ac:dyDescent="0.2">
      <c r="A1604" s="282"/>
      <c r="B1604" s="282"/>
      <c r="C1604" s="282"/>
      <c r="D1604" s="284" t="str">
        <f>"Total item "&amp;A1554</f>
        <v>Total item 9.11</v>
      </c>
      <c r="E1604" s="276"/>
      <c r="F1604" s="386"/>
      <c r="G1604" s="386"/>
      <c r="H1604" s="386"/>
      <c r="I1604" s="386"/>
      <c r="J1604" s="383">
        <f>SUM(J1555:J1603)</f>
        <v>271.10999999999996</v>
      </c>
      <c r="K1604" s="277"/>
      <c r="L1604" s="277"/>
      <c r="M1604" s="277"/>
      <c r="N1604" s="277"/>
      <c r="O1604" s="277"/>
      <c r="P1604" s="277"/>
      <c r="Q1604" s="277"/>
    </row>
    <row r="1605" spans="1:17" s="275" customFormat="1" ht="10.15" x14ac:dyDescent="0.2">
      <c r="A1605" s="282"/>
      <c r="B1605" s="282"/>
      <c r="C1605" s="282"/>
      <c r="D1605" s="126"/>
      <c r="E1605" s="119"/>
      <c r="F1605" s="384"/>
      <c r="G1605" s="384"/>
      <c r="H1605" s="384"/>
      <c r="I1605" s="384"/>
      <c r="J1605" s="384"/>
      <c r="K1605" s="277"/>
      <c r="L1605" s="277"/>
      <c r="M1605" s="277"/>
      <c r="N1605" s="277"/>
      <c r="O1605" s="277"/>
      <c r="P1605" s="277"/>
      <c r="Q1605" s="277"/>
    </row>
    <row r="1606" spans="1:17" s="258" customFormat="1" ht="22.5" x14ac:dyDescent="0.2">
      <c r="A1606" s="280" t="s">
        <v>1449</v>
      </c>
      <c r="B1606" s="280" t="s">
        <v>166</v>
      </c>
      <c r="C1606" s="280" t="s">
        <v>1450</v>
      </c>
      <c r="D1606" s="261" t="s">
        <v>1451</v>
      </c>
      <c r="E1606" s="281" t="s">
        <v>1108</v>
      </c>
      <c r="F1606" s="383"/>
      <c r="G1606" s="385"/>
      <c r="H1606" s="383"/>
      <c r="I1606" s="383"/>
      <c r="J1606" s="383"/>
      <c r="K1606" s="283">
        <f>J1609</f>
        <v>21.79</v>
      </c>
      <c r="L1606" s="283">
        <v>19.760000000000002</v>
      </c>
      <c r="M1606" s="283">
        <f>ROUND(L1606*(1+$T$7),2)</f>
        <v>23.94</v>
      </c>
      <c r="N1606" s="283">
        <f>TRUNC(K1606*M1606,2)</f>
        <v>521.65</v>
      </c>
      <c r="O1606" s="283">
        <v>18.2</v>
      </c>
      <c r="P1606" s="283">
        <f>ROUND(O1606*(1+$S$7),2)</f>
        <v>23.16</v>
      </c>
      <c r="Q1606" s="283">
        <f>TRUNC(K1606*P1606,2)</f>
        <v>504.65</v>
      </c>
    </row>
    <row r="1607" spans="1:17" s="275" customFormat="1" x14ac:dyDescent="0.2">
      <c r="A1607" s="282"/>
      <c r="B1607" s="282"/>
      <c r="C1607" s="282"/>
      <c r="D1607" s="279" t="s">
        <v>1452</v>
      </c>
      <c r="E1607" s="276"/>
      <c r="F1607" s="386">
        <v>7</v>
      </c>
      <c r="G1607" s="386">
        <v>1.7</v>
      </c>
      <c r="H1607" s="386">
        <v>1.7</v>
      </c>
      <c r="I1607" s="386"/>
      <c r="J1607" s="386">
        <f t="shared" ref="J1607:J1608" si="102">ROUND(PRODUCT(F1607:I1607),2)</f>
        <v>20.23</v>
      </c>
      <c r="K1607" s="277"/>
      <c r="L1607" s="277"/>
      <c r="M1607" s="277"/>
      <c r="N1607" s="277"/>
      <c r="O1607" s="277"/>
      <c r="P1607" s="277"/>
      <c r="Q1607" s="277"/>
    </row>
    <row r="1608" spans="1:17" s="275" customFormat="1" x14ac:dyDescent="0.2">
      <c r="A1608" s="282"/>
      <c r="B1608" s="282"/>
      <c r="C1608" s="282"/>
      <c r="D1608" s="279" t="s">
        <v>1453</v>
      </c>
      <c r="E1608" s="276"/>
      <c r="F1608" s="386">
        <v>4</v>
      </c>
      <c r="G1608" s="386">
        <v>1.3</v>
      </c>
      <c r="H1608" s="386">
        <v>0.3</v>
      </c>
      <c r="I1608" s="386"/>
      <c r="J1608" s="386">
        <f t="shared" si="102"/>
        <v>1.56</v>
      </c>
      <c r="K1608" s="277"/>
      <c r="L1608" s="277"/>
      <c r="M1608" s="277"/>
      <c r="N1608" s="277"/>
      <c r="O1608" s="277"/>
      <c r="P1608" s="277"/>
      <c r="Q1608" s="277"/>
    </row>
    <row r="1609" spans="1:17" s="275" customFormat="1" ht="10.15" x14ac:dyDescent="0.2">
      <c r="A1609" s="282"/>
      <c r="B1609" s="282"/>
      <c r="C1609" s="282"/>
      <c r="D1609" s="284" t="str">
        <f>"Total item "&amp;A1606</f>
        <v>Total item 9.12</v>
      </c>
      <c r="E1609" s="276"/>
      <c r="F1609" s="386"/>
      <c r="G1609" s="386"/>
      <c r="H1609" s="386"/>
      <c r="I1609" s="386"/>
      <c r="J1609" s="383">
        <f>SUM(J1607:J1608)</f>
        <v>21.79</v>
      </c>
      <c r="K1609" s="277"/>
      <c r="L1609" s="277"/>
      <c r="M1609" s="277"/>
      <c r="N1609" s="277"/>
      <c r="O1609" s="277"/>
      <c r="P1609" s="277"/>
      <c r="Q1609" s="277"/>
    </row>
    <row r="1610" spans="1:17" s="275" customFormat="1" ht="10.15" x14ac:dyDescent="0.2">
      <c r="A1610" s="282"/>
      <c r="B1610" s="282"/>
      <c r="C1610" s="282"/>
      <c r="D1610" s="126"/>
      <c r="E1610" s="119"/>
      <c r="F1610" s="384"/>
      <c r="G1610" s="384"/>
      <c r="H1610" s="384"/>
      <c r="I1610" s="384"/>
      <c r="J1610" s="384"/>
      <c r="K1610" s="277"/>
      <c r="L1610" s="277"/>
      <c r="M1610" s="277"/>
      <c r="N1610" s="277"/>
      <c r="O1610" s="277"/>
      <c r="P1610" s="277"/>
      <c r="Q1610" s="277"/>
    </row>
    <row r="1611" spans="1:17" s="107" customFormat="1" x14ac:dyDescent="0.2">
      <c r="A1611" s="121" t="s">
        <v>66</v>
      </c>
      <c r="B1611" s="121"/>
      <c r="C1611" s="121"/>
      <c r="D1611" s="122" t="s">
        <v>108</v>
      </c>
      <c r="E1611" s="123"/>
      <c r="F1611" s="389"/>
      <c r="G1611" s="389"/>
      <c r="H1611" s="389"/>
      <c r="I1611" s="389"/>
      <c r="J1611" s="389"/>
      <c r="K1611" s="125"/>
      <c r="L1611" s="125"/>
      <c r="M1611" s="125"/>
      <c r="N1611" s="124">
        <f>SUM(N1613:N2130)</f>
        <v>320800.24000000011</v>
      </c>
      <c r="O1611" s="125"/>
      <c r="P1611" s="125"/>
      <c r="Q1611" s="124">
        <f>SUM(Q1613:Q2130)</f>
        <v>325988.73</v>
      </c>
    </row>
    <row r="1612" spans="1:17" s="275" customFormat="1" ht="10.15" x14ac:dyDescent="0.2">
      <c r="A1612" s="282"/>
      <c r="B1612" s="282"/>
      <c r="C1612" s="282"/>
      <c r="D1612" s="126"/>
      <c r="E1612" s="119"/>
      <c r="F1612" s="384"/>
      <c r="G1612" s="384"/>
      <c r="H1612" s="384"/>
      <c r="I1612" s="384"/>
      <c r="J1612" s="384"/>
      <c r="K1612" s="277"/>
      <c r="L1612" s="277"/>
      <c r="M1612" s="277"/>
      <c r="N1612" s="120"/>
      <c r="O1612" s="277"/>
      <c r="P1612" s="277"/>
      <c r="Q1612" s="120"/>
    </row>
    <row r="1613" spans="1:17" s="258" customFormat="1" ht="33.75" x14ac:dyDescent="0.2">
      <c r="A1613" s="280" t="s">
        <v>67</v>
      </c>
      <c r="B1613" s="280" t="s">
        <v>166</v>
      </c>
      <c r="C1613" s="280" t="s">
        <v>1323</v>
      </c>
      <c r="D1613" s="261" t="s">
        <v>839</v>
      </c>
      <c r="E1613" s="281" t="s">
        <v>204</v>
      </c>
      <c r="F1613" s="383"/>
      <c r="G1613" s="383"/>
      <c r="H1613" s="383"/>
      <c r="I1613" s="383"/>
      <c r="J1613" s="383"/>
      <c r="K1613" s="283">
        <f>J1648</f>
        <v>155</v>
      </c>
      <c r="L1613" s="283">
        <v>109.33</v>
      </c>
      <c r="M1613" s="283">
        <f>ROUND(L1613*(1+$T$7),2)</f>
        <v>132.44</v>
      </c>
      <c r="N1613" s="283">
        <f>TRUNC(K1613*M1613,2)</f>
        <v>20528.2</v>
      </c>
      <c r="O1613" s="283">
        <v>101.33</v>
      </c>
      <c r="P1613" s="283">
        <f>ROUND(O1613*(1+$S$7),2)</f>
        <v>128.93</v>
      </c>
      <c r="Q1613" s="283">
        <f>TRUNC(K1613*P1613,2)</f>
        <v>19984.150000000001</v>
      </c>
    </row>
    <row r="1614" spans="1:17" s="275" customFormat="1" x14ac:dyDescent="0.2">
      <c r="A1614" s="282"/>
      <c r="B1614" s="282"/>
      <c r="C1614" s="282"/>
      <c r="D1614" s="284" t="s">
        <v>308</v>
      </c>
      <c r="E1614" s="276"/>
      <c r="F1614" s="386"/>
      <c r="G1614" s="386"/>
      <c r="H1614" s="386"/>
      <c r="I1614" s="386"/>
      <c r="J1614" s="386"/>
      <c r="K1614" s="277"/>
      <c r="L1614" s="277"/>
      <c r="M1614" s="277"/>
      <c r="N1614" s="277"/>
      <c r="O1614" s="277"/>
      <c r="P1614" s="277"/>
      <c r="Q1614" s="277"/>
    </row>
    <row r="1615" spans="1:17" s="275" customFormat="1" ht="10.15" x14ac:dyDescent="0.2">
      <c r="A1615" s="282"/>
      <c r="B1615" s="282"/>
      <c r="C1615" s="282"/>
      <c r="D1615" s="279" t="s">
        <v>287</v>
      </c>
      <c r="E1615" s="276"/>
      <c r="F1615" s="386"/>
      <c r="G1615" s="386"/>
      <c r="H1615" s="386"/>
      <c r="I1615" s="386"/>
      <c r="J1615" s="386"/>
      <c r="K1615" s="277"/>
      <c r="L1615" s="277"/>
      <c r="M1615" s="277"/>
      <c r="N1615" s="277"/>
      <c r="O1615" s="277"/>
      <c r="P1615" s="277"/>
      <c r="Q1615" s="277"/>
    </row>
    <row r="1616" spans="1:17" s="275" customFormat="1" ht="10.15" x14ac:dyDescent="0.2">
      <c r="A1616" s="282"/>
      <c r="B1616" s="282"/>
      <c r="C1616" s="282"/>
      <c r="D1616" s="279" t="s">
        <v>257</v>
      </c>
      <c r="E1616" s="276"/>
      <c r="F1616" s="386">
        <v>3</v>
      </c>
      <c r="G1616" s="386"/>
      <c r="H1616" s="386"/>
      <c r="I1616" s="386"/>
      <c r="J1616" s="386">
        <f t="shared" ref="J1616:J1647" si="103">ROUND(PRODUCT(F1616:I1616),2)</f>
        <v>3</v>
      </c>
      <c r="K1616" s="277"/>
      <c r="L1616" s="277"/>
      <c r="M1616" s="277"/>
      <c r="N1616" s="277"/>
      <c r="O1616" s="277"/>
      <c r="P1616" s="277"/>
      <c r="Q1616" s="277"/>
    </row>
    <row r="1617" spans="1:17" s="275" customFormat="1" x14ac:dyDescent="0.2">
      <c r="A1617" s="282"/>
      <c r="B1617" s="282"/>
      <c r="C1617" s="282"/>
      <c r="D1617" s="279" t="s">
        <v>258</v>
      </c>
      <c r="E1617" s="276"/>
      <c r="F1617" s="386">
        <v>1</v>
      </c>
      <c r="G1617" s="386"/>
      <c r="H1617" s="386"/>
      <c r="I1617" s="386"/>
      <c r="J1617" s="386">
        <f t="shared" si="103"/>
        <v>1</v>
      </c>
      <c r="K1617" s="277"/>
      <c r="L1617" s="277"/>
      <c r="M1617" s="277"/>
      <c r="N1617" s="277"/>
      <c r="O1617" s="277"/>
      <c r="P1617" s="277"/>
      <c r="Q1617" s="277"/>
    </row>
    <row r="1618" spans="1:17" s="275" customFormat="1" x14ac:dyDescent="0.2">
      <c r="A1618" s="282"/>
      <c r="B1618" s="282"/>
      <c r="C1618" s="282"/>
      <c r="D1618" s="279" t="s">
        <v>259</v>
      </c>
      <c r="E1618" s="276"/>
      <c r="F1618" s="386">
        <v>1</v>
      </c>
      <c r="G1618" s="386"/>
      <c r="H1618" s="386"/>
      <c r="I1618" s="386"/>
      <c r="J1618" s="386">
        <f t="shared" si="103"/>
        <v>1</v>
      </c>
      <c r="K1618" s="277"/>
      <c r="L1618" s="277"/>
      <c r="M1618" s="277"/>
      <c r="N1618" s="277"/>
      <c r="O1618" s="277"/>
      <c r="P1618" s="277"/>
      <c r="Q1618" s="277"/>
    </row>
    <row r="1619" spans="1:17" s="275" customFormat="1" x14ac:dyDescent="0.2">
      <c r="A1619" s="282"/>
      <c r="B1619" s="282"/>
      <c r="C1619" s="282"/>
      <c r="D1619" s="279" t="s">
        <v>309</v>
      </c>
      <c r="E1619" s="276"/>
      <c r="F1619" s="386">
        <v>3</v>
      </c>
      <c r="G1619" s="386"/>
      <c r="H1619" s="386"/>
      <c r="I1619" s="386"/>
      <c r="J1619" s="386">
        <f t="shared" si="103"/>
        <v>3</v>
      </c>
      <c r="K1619" s="277"/>
      <c r="L1619" s="277"/>
      <c r="M1619" s="277"/>
      <c r="N1619" s="277"/>
      <c r="O1619" s="277"/>
      <c r="P1619" s="277"/>
      <c r="Q1619" s="277"/>
    </row>
    <row r="1620" spans="1:17" s="275" customFormat="1" ht="10.15" x14ac:dyDescent="0.2">
      <c r="A1620" s="282"/>
      <c r="B1620" s="282"/>
      <c r="C1620" s="282"/>
      <c r="D1620" s="279" t="s">
        <v>311</v>
      </c>
      <c r="E1620" s="276"/>
      <c r="F1620" s="386">
        <v>4</v>
      </c>
      <c r="G1620" s="386"/>
      <c r="H1620" s="386"/>
      <c r="I1620" s="386"/>
      <c r="J1620" s="386">
        <f t="shared" si="103"/>
        <v>4</v>
      </c>
      <c r="K1620" s="277"/>
      <c r="L1620" s="277"/>
      <c r="M1620" s="277"/>
      <c r="N1620" s="277"/>
      <c r="O1620" s="277"/>
      <c r="P1620" s="277"/>
      <c r="Q1620" s="277"/>
    </row>
    <row r="1621" spans="1:17" s="275" customFormat="1" ht="10.15" x14ac:dyDescent="0.2">
      <c r="A1621" s="282"/>
      <c r="B1621" s="282"/>
      <c r="C1621" s="282"/>
      <c r="D1621" s="279" t="s">
        <v>312</v>
      </c>
      <c r="E1621" s="276"/>
      <c r="F1621" s="386">
        <v>4</v>
      </c>
      <c r="G1621" s="386"/>
      <c r="H1621" s="386"/>
      <c r="I1621" s="386"/>
      <c r="J1621" s="386">
        <f t="shared" si="103"/>
        <v>4</v>
      </c>
      <c r="K1621" s="277"/>
      <c r="L1621" s="277"/>
      <c r="M1621" s="277"/>
      <c r="N1621" s="277"/>
      <c r="O1621" s="277"/>
      <c r="P1621" s="277"/>
      <c r="Q1621" s="277"/>
    </row>
    <row r="1622" spans="1:17" s="275" customFormat="1" ht="10.15" x14ac:dyDescent="0.2">
      <c r="A1622" s="282"/>
      <c r="B1622" s="282"/>
      <c r="C1622" s="282"/>
      <c r="D1622" s="279" t="s">
        <v>313</v>
      </c>
      <c r="E1622" s="276"/>
      <c r="F1622" s="386">
        <v>4</v>
      </c>
      <c r="G1622" s="386"/>
      <c r="H1622" s="386"/>
      <c r="I1622" s="386"/>
      <c r="J1622" s="386">
        <f t="shared" si="103"/>
        <v>4</v>
      </c>
      <c r="K1622" s="277"/>
      <c r="L1622" s="277"/>
      <c r="M1622" s="277"/>
      <c r="N1622" s="277"/>
      <c r="O1622" s="277"/>
      <c r="P1622" s="277"/>
      <c r="Q1622" s="277"/>
    </row>
    <row r="1623" spans="1:17" s="275" customFormat="1" ht="10.15" x14ac:dyDescent="0.2">
      <c r="A1623" s="282"/>
      <c r="B1623" s="282"/>
      <c r="C1623" s="282"/>
      <c r="D1623" s="279" t="s">
        <v>310</v>
      </c>
      <c r="E1623" s="276"/>
      <c r="F1623" s="386">
        <v>4</v>
      </c>
      <c r="G1623" s="386"/>
      <c r="H1623" s="386"/>
      <c r="I1623" s="386"/>
      <c r="J1623" s="386">
        <f t="shared" si="103"/>
        <v>4</v>
      </c>
      <c r="K1623" s="277"/>
      <c r="L1623" s="277"/>
      <c r="M1623" s="277"/>
      <c r="N1623" s="277"/>
      <c r="O1623" s="277"/>
      <c r="P1623" s="277"/>
      <c r="Q1623" s="277"/>
    </row>
    <row r="1624" spans="1:17" s="275" customFormat="1" ht="10.15" x14ac:dyDescent="0.2">
      <c r="A1624" s="282"/>
      <c r="B1624" s="282"/>
      <c r="C1624" s="282"/>
      <c r="D1624" s="279" t="s">
        <v>262</v>
      </c>
      <c r="E1624" s="276"/>
      <c r="F1624" s="386">
        <v>4</v>
      </c>
      <c r="G1624" s="386"/>
      <c r="H1624" s="386"/>
      <c r="I1624" s="386"/>
      <c r="J1624" s="386">
        <f t="shared" si="103"/>
        <v>4</v>
      </c>
      <c r="K1624" s="277"/>
      <c r="L1624" s="277"/>
      <c r="M1624" s="277"/>
      <c r="N1624" s="277"/>
      <c r="O1624" s="277"/>
      <c r="P1624" s="277"/>
      <c r="Q1624" s="277"/>
    </row>
    <row r="1625" spans="1:17" s="275" customFormat="1" ht="10.15" x14ac:dyDescent="0.2">
      <c r="A1625" s="282"/>
      <c r="B1625" s="282"/>
      <c r="C1625" s="282"/>
      <c r="D1625" s="279" t="s">
        <v>314</v>
      </c>
      <c r="E1625" s="276"/>
      <c r="F1625" s="386">
        <v>4</v>
      </c>
      <c r="G1625" s="386"/>
      <c r="H1625" s="386"/>
      <c r="I1625" s="386"/>
      <c r="J1625" s="386">
        <f t="shared" si="103"/>
        <v>4</v>
      </c>
      <c r="K1625" s="277"/>
      <c r="L1625" s="277"/>
      <c r="M1625" s="277"/>
      <c r="N1625" s="277"/>
      <c r="O1625" s="277"/>
      <c r="P1625" s="277"/>
      <c r="Q1625" s="277"/>
    </row>
    <row r="1626" spans="1:17" s="275" customFormat="1" ht="10.15" x14ac:dyDescent="0.2">
      <c r="A1626" s="282"/>
      <c r="B1626" s="282"/>
      <c r="C1626" s="282"/>
      <c r="D1626" s="279" t="s">
        <v>315</v>
      </c>
      <c r="E1626" s="276"/>
      <c r="F1626" s="386">
        <v>4</v>
      </c>
      <c r="G1626" s="386"/>
      <c r="H1626" s="386"/>
      <c r="I1626" s="386"/>
      <c r="J1626" s="386">
        <f t="shared" si="103"/>
        <v>4</v>
      </c>
      <c r="K1626" s="277"/>
      <c r="L1626" s="277"/>
      <c r="M1626" s="277"/>
      <c r="N1626" s="277"/>
      <c r="O1626" s="277"/>
      <c r="P1626" s="277"/>
      <c r="Q1626" s="277"/>
    </row>
    <row r="1627" spans="1:17" s="275" customFormat="1" ht="10.15" x14ac:dyDescent="0.2">
      <c r="A1627" s="282"/>
      <c r="B1627" s="282"/>
      <c r="C1627" s="282"/>
      <c r="D1627" s="279" t="s">
        <v>316</v>
      </c>
      <c r="E1627" s="276"/>
      <c r="F1627" s="386">
        <v>4</v>
      </c>
      <c r="G1627" s="386"/>
      <c r="H1627" s="386"/>
      <c r="I1627" s="386"/>
      <c r="J1627" s="386">
        <f t="shared" si="103"/>
        <v>4</v>
      </c>
      <c r="K1627" s="277"/>
      <c r="L1627" s="277"/>
      <c r="M1627" s="277"/>
      <c r="N1627" s="277"/>
      <c r="O1627" s="277"/>
      <c r="P1627" s="277"/>
      <c r="Q1627" s="277"/>
    </row>
    <row r="1628" spans="1:17" s="275" customFormat="1" ht="10.15" x14ac:dyDescent="0.2">
      <c r="A1628" s="282"/>
      <c r="B1628" s="282"/>
      <c r="C1628" s="282"/>
      <c r="D1628" s="279" t="s">
        <v>317</v>
      </c>
      <c r="E1628" s="276"/>
      <c r="F1628" s="386">
        <v>4</v>
      </c>
      <c r="G1628" s="386"/>
      <c r="H1628" s="386"/>
      <c r="I1628" s="386"/>
      <c r="J1628" s="386">
        <f t="shared" si="103"/>
        <v>4</v>
      </c>
      <c r="K1628" s="277"/>
      <c r="L1628" s="277"/>
      <c r="M1628" s="277"/>
      <c r="N1628" s="277"/>
      <c r="O1628" s="277"/>
      <c r="P1628" s="277"/>
      <c r="Q1628" s="277"/>
    </row>
    <row r="1629" spans="1:17" s="275" customFormat="1" ht="10.15" x14ac:dyDescent="0.2">
      <c r="A1629" s="282"/>
      <c r="B1629" s="282"/>
      <c r="C1629" s="282"/>
      <c r="D1629" s="279" t="s">
        <v>318</v>
      </c>
      <c r="E1629" s="276"/>
      <c r="F1629" s="386">
        <v>4</v>
      </c>
      <c r="G1629" s="386"/>
      <c r="H1629" s="386"/>
      <c r="I1629" s="386"/>
      <c r="J1629" s="386">
        <f t="shared" si="103"/>
        <v>4</v>
      </c>
      <c r="K1629" s="277"/>
      <c r="L1629" s="277"/>
      <c r="M1629" s="277"/>
      <c r="N1629" s="277"/>
      <c r="O1629" s="277"/>
      <c r="P1629" s="277"/>
      <c r="Q1629" s="277"/>
    </row>
    <row r="1630" spans="1:17" s="275" customFormat="1" ht="10.15" x14ac:dyDescent="0.2">
      <c r="A1630" s="282"/>
      <c r="B1630" s="282"/>
      <c r="C1630" s="282"/>
      <c r="D1630" s="279" t="s">
        <v>266</v>
      </c>
      <c r="E1630" s="276"/>
      <c r="F1630" s="386">
        <v>4</v>
      </c>
      <c r="G1630" s="386"/>
      <c r="H1630" s="386"/>
      <c r="I1630" s="386"/>
      <c r="J1630" s="386">
        <f t="shared" si="103"/>
        <v>4</v>
      </c>
      <c r="K1630" s="277"/>
      <c r="L1630" s="277"/>
      <c r="M1630" s="277"/>
      <c r="N1630" s="277"/>
      <c r="O1630" s="277"/>
      <c r="P1630" s="277"/>
      <c r="Q1630" s="277"/>
    </row>
    <row r="1631" spans="1:17" s="275" customFormat="1" ht="10.15" x14ac:dyDescent="0.2">
      <c r="A1631" s="282"/>
      <c r="B1631" s="282"/>
      <c r="C1631" s="282"/>
      <c r="D1631" s="279" t="s">
        <v>267</v>
      </c>
      <c r="E1631" s="276"/>
      <c r="F1631" s="386">
        <v>4</v>
      </c>
      <c r="G1631" s="386"/>
      <c r="H1631" s="386"/>
      <c r="I1631" s="386"/>
      <c r="J1631" s="386">
        <f t="shared" si="103"/>
        <v>4</v>
      </c>
      <c r="K1631" s="277"/>
      <c r="L1631" s="277"/>
      <c r="M1631" s="277"/>
      <c r="N1631" s="277"/>
      <c r="O1631" s="277"/>
      <c r="P1631" s="277"/>
      <c r="Q1631" s="277"/>
    </row>
    <row r="1632" spans="1:17" s="275" customFormat="1" ht="10.15" x14ac:dyDescent="0.2">
      <c r="A1632" s="282"/>
      <c r="B1632" s="282"/>
      <c r="C1632" s="282"/>
      <c r="D1632" s="279" t="s">
        <v>268</v>
      </c>
      <c r="E1632" s="276"/>
      <c r="F1632" s="386">
        <v>4</v>
      </c>
      <c r="G1632" s="386"/>
      <c r="H1632" s="386"/>
      <c r="I1632" s="386"/>
      <c r="J1632" s="386">
        <f t="shared" si="103"/>
        <v>4</v>
      </c>
      <c r="K1632" s="277"/>
      <c r="L1632" s="277"/>
      <c r="M1632" s="277"/>
      <c r="N1632" s="277"/>
      <c r="O1632" s="277"/>
      <c r="P1632" s="277"/>
      <c r="Q1632" s="277"/>
    </row>
    <row r="1633" spans="1:17" s="275" customFormat="1" ht="10.15" x14ac:dyDescent="0.2">
      <c r="A1633" s="282"/>
      <c r="B1633" s="282"/>
      <c r="C1633" s="282"/>
      <c r="D1633" s="279" t="s">
        <v>269</v>
      </c>
      <c r="E1633" s="276"/>
      <c r="F1633" s="386">
        <v>4</v>
      </c>
      <c r="G1633" s="386"/>
      <c r="H1633" s="386"/>
      <c r="I1633" s="386"/>
      <c r="J1633" s="386">
        <f t="shared" si="103"/>
        <v>4</v>
      </c>
      <c r="K1633" s="277"/>
      <c r="L1633" s="277"/>
      <c r="M1633" s="277"/>
      <c r="N1633" s="277"/>
      <c r="O1633" s="277"/>
      <c r="P1633" s="277"/>
      <c r="Q1633" s="277"/>
    </row>
    <row r="1634" spans="1:17" s="275" customFormat="1" ht="10.15" x14ac:dyDescent="0.2">
      <c r="A1634" s="282"/>
      <c r="B1634" s="282"/>
      <c r="C1634" s="282"/>
      <c r="D1634" s="279" t="s">
        <v>270</v>
      </c>
      <c r="E1634" s="276"/>
      <c r="F1634" s="386">
        <v>4</v>
      </c>
      <c r="G1634" s="386"/>
      <c r="H1634" s="386"/>
      <c r="I1634" s="386"/>
      <c r="J1634" s="386">
        <f t="shared" si="103"/>
        <v>4</v>
      </c>
      <c r="K1634" s="277"/>
      <c r="L1634" s="277"/>
      <c r="M1634" s="277"/>
      <c r="N1634" s="277"/>
      <c r="O1634" s="277"/>
      <c r="P1634" s="277"/>
      <c r="Q1634" s="277"/>
    </row>
    <row r="1635" spans="1:17" s="275" customFormat="1" ht="10.15" x14ac:dyDescent="0.2">
      <c r="A1635" s="282"/>
      <c r="B1635" s="282"/>
      <c r="C1635" s="282"/>
      <c r="D1635" s="279" t="s">
        <v>271</v>
      </c>
      <c r="E1635" s="276"/>
      <c r="F1635" s="386">
        <v>4</v>
      </c>
      <c r="G1635" s="386"/>
      <c r="H1635" s="386"/>
      <c r="I1635" s="386"/>
      <c r="J1635" s="386">
        <f t="shared" si="103"/>
        <v>4</v>
      </c>
      <c r="K1635" s="277"/>
      <c r="L1635" s="277"/>
      <c r="M1635" s="277"/>
      <c r="N1635" s="277"/>
      <c r="O1635" s="277"/>
      <c r="P1635" s="277"/>
      <c r="Q1635" s="277"/>
    </row>
    <row r="1636" spans="1:17" s="275" customFormat="1" ht="10.15" x14ac:dyDescent="0.2">
      <c r="A1636" s="282"/>
      <c r="B1636" s="282"/>
      <c r="C1636" s="282"/>
      <c r="D1636" s="279" t="s">
        <v>272</v>
      </c>
      <c r="E1636" s="276"/>
      <c r="F1636" s="386">
        <v>4</v>
      </c>
      <c r="G1636" s="386"/>
      <c r="H1636" s="386"/>
      <c r="I1636" s="386"/>
      <c r="J1636" s="386">
        <f t="shared" si="103"/>
        <v>4</v>
      </c>
      <c r="K1636" s="277"/>
      <c r="L1636" s="277"/>
      <c r="M1636" s="277"/>
      <c r="N1636" s="277"/>
      <c r="O1636" s="277"/>
      <c r="P1636" s="277"/>
      <c r="Q1636" s="277"/>
    </row>
    <row r="1637" spans="1:17" s="275" customFormat="1" ht="10.15" x14ac:dyDescent="0.2">
      <c r="A1637" s="282"/>
      <c r="B1637" s="282"/>
      <c r="C1637" s="282"/>
      <c r="D1637" s="279" t="s">
        <v>273</v>
      </c>
      <c r="E1637" s="276"/>
      <c r="F1637" s="386">
        <v>4</v>
      </c>
      <c r="G1637" s="386"/>
      <c r="H1637" s="386"/>
      <c r="I1637" s="386"/>
      <c r="J1637" s="386">
        <f t="shared" si="103"/>
        <v>4</v>
      </c>
      <c r="K1637" s="277"/>
      <c r="L1637" s="277"/>
      <c r="M1637" s="277"/>
      <c r="N1637" s="277"/>
      <c r="O1637" s="277"/>
      <c r="P1637" s="277"/>
      <c r="Q1637" s="277"/>
    </row>
    <row r="1638" spans="1:17" s="275" customFormat="1" ht="10.15" x14ac:dyDescent="0.2">
      <c r="A1638" s="282"/>
      <c r="B1638" s="282"/>
      <c r="C1638" s="282"/>
      <c r="D1638" s="279" t="s">
        <v>274</v>
      </c>
      <c r="E1638" s="276"/>
      <c r="F1638" s="386">
        <v>4</v>
      </c>
      <c r="G1638" s="386"/>
      <c r="H1638" s="386"/>
      <c r="I1638" s="386"/>
      <c r="J1638" s="386">
        <f t="shared" si="103"/>
        <v>4</v>
      </c>
      <c r="K1638" s="277"/>
      <c r="L1638" s="277"/>
      <c r="M1638" s="277"/>
      <c r="N1638" s="277"/>
      <c r="O1638" s="277"/>
      <c r="P1638" s="277"/>
      <c r="Q1638" s="277"/>
    </row>
    <row r="1639" spans="1:17" s="275" customFormat="1" ht="10.15" x14ac:dyDescent="0.2">
      <c r="A1639" s="282"/>
      <c r="B1639" s="282"/>
      <c r="C1639" s="282"/>
      <c r="D1639" s="279" t="s">
        <v>275</v>
      </c>
      <c r="E1639" s="276"/>
      <c r="F1639" s="386">
        <v>4</v>
      </c>
      <c r="G1639" s="386"/>
      <c r="H1639" s="386"/>
      <c r="I1639" s="386"/>
      <c r="J1639" s="386">
        <f t="shared" si="103"/>
        <v>4</v>
      </c>
      <c r="K1639" s="277"/>
      <c r="L1639" s="277"/>
      <c r="M1639" s="277"/>
      <c r="N1639" s="277"/>
      <c r="O1639" s="277"/>
      <c r="P1639" s="277"/>
      <c r="Q1639" s="277"/>
    </row>
    <row r="1640" spans="1:17" s="275" customFormat="1" ht="10.15" x14ac:dyDescent="0.2">
      <c r="A1640" s="282"/>
      <c r="B1640" s="282"/>
      <c r="C1640" s="282"/>
      <c r="D1640" s="279" t="s">
        <v>264</v>
      </c>
      <c r="E1640" s="276"/>
      <c r="F1640" s="386">
        <v>12</v>
      </c>
      <c r="G1640" s="386"/>
      <c r="H1640" s="386"/>
      <c r="I1640" s="386"/>
      <c r="J1640" s="386">
        <f t="shared" si="103"/>
        <v>12</v>
      </c>
      <c r="K1640" s="277"/>
      <c r="L1640" s="277"/>
      <c r="M1640" s="277"/>
      <c r="N1640" s="277"/>
      <c r="O1640" s="277"/>
      <c r="P1640" s="277"/>
      <c r="Q1640" s="277"/>
    </row>
    <row r="1641" spans="1:17" s="275" customFormat="1" ht="10.15" x14ac:dyDescent="0.2">
      <c r="A1641" s="282"/>
      <c r="B1641" s="282"/>
      <c r="C1641" s="282"/>
      <c r="D1641" s="279" t="s">
        <v>265</v>
      </c>
      <c r="E1641" s="276"/>
      <c r="F1641" s="386">
        <v>7</v>
      </c>
      <c r="G1641" s="386"/>
      <c r="H1641" s="386"/>
      <c r="I1641" s="386"/>
      <c r="J1641" s="386">
        <f t="shared" si="103"/>
        <v>7</v>
      </c>
      <c r="K1641" s="277"/>
      <c r="L1641" s="277"/>
      <c r="M1641" s="277"/>
      <c r="N1641" s="277"/>
      <c r="O1641" s="277"/>
      <c r="P1641" s="277"/>
      <c r="Q1641" s="277"/>
    </row>
    <row r="1642" spans="1:17" s="275" customFormat="1" x14ac:dyDescent="0.2">
      <c r="A1642" s="282"/>
      <c r="B1642" s="282"/>
      <c r="C1642" s="282"/>
      <c r="D1642" s="279" t="s">
        <v>319</v>
      </c>
      <c r="E1642" s="276"/>
      <c r="F1642" s="386">
        <v>1</v>
      </c>
      <c r="G1642" s="386"/>
      <c r="H1642" s="386"/>
      <c r="I1642" s="386"/>
      <c r="J1642" s="386">
        <f t="shared" si="103"/>
        <v>1</v>
      </c>
      <c r="K1642" s="277"/>
      <c r="L1642" s="277"/>
      <c r="M1642" s="277"/>
      <c r="N1642" s="277"/>
      <c r="O1642" s="277"/>
      <c r="P1642" s="277"/>
      <c r="Q1642" s="277"/>
    </row>
    <row r="1643" spans="1:17" s="275" customFormat="1" ht="10.15" x14ac:dyDescent="0.2">
      <c r="A1643" s="282"/>
      <c r="B1643" s="282"/>
      <c r="C1643" s="282"/>
      <c r="D1643" s="279" t="s">
        <v>276</v>
      </c>
      <c r="E1643" s="276"/>
      <c r="F1643" s="386">
        <v>22</v>
      </c>
      <c r="G1643" s="386"/>
      <c r="H1643" s="386"/>
      <c r="I1643" s="386"/>
      <c r="J1643" s="386">
        <f t="shared" si="103"/>
        <v>22</v>
      </c>
      <c r="K1643" s="277"/>
      <c r="L1643" s="277"/>
      <c r="M1643" s="277"/>
      <c r="N1643" s="277"/>
      <c r="O1643" s="277"/>
      <c r="P1643" s="277"/>
      <c r="Q1643" s="277"/>
    </row>
    <row r="1644" spans="1:17" s="275" customFormat="1" ht="10.15" x14ac:dyDescent="0.2">
      <c r="A1644" s="282"/>
      <c r="B1644" s="282"/>
      <c r="C1644" s="282"/>
      <c r="D1644" s="279" t="s">
        <v>277</v>
      </c>
      <c r="E1644" s="276"/>
      <c r="F1644" s="386">
        <v>2</v>
      </c>
      <c r="G1644" s="386"/>
      <c r="H1644" s="386"/>
      <c r="I1644" s="386"/>
      <c r="J1644" s="386">
        <f t="shared" si="103"/>
        <v>2</v>
      </c>
      <c r="K1644" s="277"/>
      <c r="L1644" s="277"/>
      <c r="M1644" s="277"/>
      <c r="N1644" s="277"/>
      <c r="O1644" s="277"/>
      <c r="P1644" s="277"/>
      <c r="Q1644" s="277"/>
    </row>
    <row r="1645" spans="1:17" s="275" customFormat="1" x14ac:dyDescent="0.2">
      <c r="A1645" s="282"/>
      <c r="B1645" s="282"/>
      <c r="C1645" s="282"/>
      <c r="D1645" s="284" t="s">
        <v>285</v>
      </c>
      <c r="E1645" s="276"/>
      <c r="F1645" s="386"/>
      <c r="G1645" s="386"/>
      <c r="H1645" s="386"/>
      <c r="I1645" s="386"/>
      <c r="J1645" s="386"/>
      <c r="K1645" s="277"/>
      <c r="L1645" s="277"/>
      <c r="M1645" s="277"/>
      <c r="N1645" s="277"/>
      <c r="O1645" s="277"/>
      <c r="P1645" s="277"/>
      <c r="Q1645" s="277"/>
    </row>
    <row r="1646" spans="1:17" s="275" customFormat="1" ht="10.15" x14ac:dyDescent="0.2">
      <c r="A1646" s="282"/>
      <c r="B1646" s="282"/>
      <c r="C1646" s="282"/>
      <c r="D1646" s="279" t="s">
        <v>325</v>
      </c>
      <c r="E1646" s="276"/>
      <c r="F1646" s="386">
        <v>20</v>
      </c>
      <c r="G1646" s="386"/>
      <c r="H1646" s="386"/>
      <c r="I1646" s="386"/>
      <c r="J1646" s="386">
        <f t="shared" si="103"/>
        <v>20</v>
      </c>
      <c r="K1646" s="277"/>
      <c r="L1646" s="277"/>
      <c r="M1646" s="277"/>
      <c r="N1646" s="277"/>
      <c r="O1646" s="277"/>
      <c r="P1646" s="277"/>
      <c r="Q1646" s="277"/>
    </row>
    <row r="1647" spans="1:17" s="275" customFormat="1" ht="10.15" x14ac:dyDescent="0.2">
      <c r="A1647" s="282"/>
      <c r="B1647" s="282"/>
      <c r="C1647" s="282"/>
      <c r="D1647" s="279" t="s">
        <v>301</v>
      </c>
      <c r="E1647" s="276"/>
      <c r="F1647" s="386">
        <v>3</v>
      </c>
      <c r="G1647" s="386"/>
      <c r="H1647" s="386"/>
      <c r="I1647" s="386"/>
      <c r="J1647" s="386">
        <f t="shared" si="103"/>
        <v>3</v>
      </c>
      <c r="K1647" s="277"/>
      <c r="L1647" s="277"/>
      <c r="M1647" s="277"/>
      <c r="N1647" s="277"/>
      <c r="O1647" s="277"/>
      <c r="P1647" s="277"/>
      <c r="Q1647" s="277"/>
    </row>
    <row r="1648" spans="1:17" s="275" customFormat="1" ht="10.15" x14ac:dyDescent="0.2">
      <c r="A1648" s="282"/>
      <c r="B1648" s="282"/>
      <c r="C1648" s="282"/>
      <c r="D1648" s="284" t="str">
        <f>"Total item "&amp;A1613</f>
        <v>Total item 10.1</v>
      </c>
      <c r="E1648" s="276"/>
      <c r="F1648" s="386"/>
      <c r="G1648" s="386"/>
      <c r="H1648" s="386"/>
      <c r="I1648" s="386"/>
      <c r="J1648" s="383">
        <f>SUM(J1614:J1647)</f>
        <v>155</v>
      </c>
      <c r="K1648" s="277"/>
      <c r="L1648" s="277"/>
      <c r="M1648" s="277"/>
      <c r="N1648" s="277"/>
      <c r="O1648" s="277"/>
      <c r="P1648" s="277"/>
      <c r="Q1648" s="277"/>
    </row>
    <row r="1649" spans="1:17" s="275" customFormat="1" ht="10.15" x14ac:dyDescent="0.2">
      <c r="A1649" s="282"/>
      <c r="B1649" s="282"/>
      <c r="C1649" s="282"/>
      <c r="D1649" s="126"/>
      <c r="E1649" s="119"/>
      <c r="F1649" s="384"/>
      <c r="G1649" s="384"/>
      <c r="H1649" s="384"/>
      <c r="I1649" s="384"/>
      <c r="J1649" s="384"/>
      <c r="K1649" s="277"/>
      <c r="L1649" s="277"/>
      <c r="M1649" s="277"/>
      <c r="N1649" s="277"/>
      <c r="O1649" s="277"/>
      <c r="P1649" s="277"/>
      <c r="Q1649" s="277"/>
    </row>
    <row r="1650" spans="1:17" s="258" customFormat="1" ht="22.5" x14ac:dyDescent="0.2">
      <c r="A1650" s="280" t="s">
        <v>68</v>
      </c>
      <c r="B1650" s="280" t="s">
        <v>166</v>
      </c>
      <c r="C1650" s="280" t="s">
        <v>1324</v>
      </c>
      <c r="D1650" s="261" t="s">
        <v>1325</v>
      </c>
      <c r="E1650" s="281" t="s">
        <v>204</v>
      </c>
      <c r="F1650" s="383"/>
      <c r="G1650" s="383"/>
      <c r="H1650" s="383"/>
      <c r="I1650" s="383"/>
      <c r="J1650" s="383"/>
      <c r="K1650" s="283">
        <f>J1683</f>
        <v>63</v>
      </c>
      <c r="L1650" s="283">
        <v>21.25</v>
      </c>
      <c r="M1650" s="283">
        <f>ROUND(L1650*(1+$T$7),2)</f>
        <v>25.74</v>
      </c>
      <c r="N1650" s="283">
        <f>TRUNC(K1650*M1650,2)</f>
        <v>1621.62</v>
      </c>
      <c r="O1650" s="283">
        <v>20.170000000000002</v>
      </c>
      <c r="P1650" s="283">
        <f>ROUND(O1650*(1+$S$7),2)</f>
        <v>25.66</v>
      </c>
      <c r="Q1650" s="283">
        <f>TRUNC(K1650*P1650,2)</f>
        <v>1616.58</v>
      </c>
    </row>
    <row r="1651" spans="1:17" s="275" customFormat="1" x14ac:dyDescent="0.2">
      <c r="A1651" s="282"/>
      <c r="B1651" s="282"/>
      <c r="C1651" s="282"/>
      <c r="D1651" s="284" t="s">
        <v>308</v>
      </c>
      <c r="E1651" s="276"/>
      <c r="F1651" s="386"/>
      <c r="G1651" s="386"/>
      <c r="H1651" s="386"/>
      <c r="I1651" s="386"/>
      <c r="J1651" s="386"/>
      <c r="K1651" s="277"/>
      <c r="L1651" s="277"/>
      <c r="M1651" s="277"/>
      <c r="N1651" s="277"/>
      <c r="O1651" s="277"/>
      <c r="P1651" s="277"/>
      <c r="Q1651" s="277"/>
    </row>
    <row r="1652" spans="1:17" s="275" customFormat="1" ht="10.15" x14ac:dyDescent="0.2">
      <c r="A1652" s="282"/>
      <c r="B1652" s="282"/>
      <c r="C1652" s="282"/>
      <c r="D1652" s="279" t="s">
        <v>287</v>
      </c>
      <c r="E1652" s="276"/>
      <c r="F1652" s="386"/>
      <c r="G1652" s="386"/>
      <c r="H1652" s="386"/>
      <c r="I1652" s="386"/>
      <c r="J1652" s="386"/>
      <c r="K1652" s="277"/>
      <c r="L1652" s="277"/>
      <c r="M1652" s="277"/>
      <c r="N1652" s="277"/>
      <c r="O1652" s="277"/>
      <c r="P1652" s="277"/>
      <c r="Q1652" s="277"/>
    </row>
    <row r="1653" spans="1:17" s="275" customFormat="1" ht="10.15" x14ac:dyDescent="0.2">
      <c r="A1653" s="282"/>
      <c r="B1653" s="282"/>
      <c r="C1653" s="282"/>
      <c r="D1653" s="279" t="s">
        <v>257</v>
      </c>
      <c r="E1653" s="276"/>
      <c r="F1653" s="386">
        <v>1</v>
      </c>
      <c r="G1653" s="386"/>
      <c r="H1653" s="386"/>
      <c r="I1653" s="386"/>
      <c r="J1653" s="386">
        <f t="shared" ref="J1653:J1678" si="104">ROUND(PRODUCT(F1653:I1653),2)</f>
        <v>1</v>
      </c>
      <c r="K1653" s="277"/>
      <c r="L1653" s="277"/>
      <c r="M1653" s="277"/>
      <c r="N1653" s="277"/>
      <c r="O1653" s="277"/>
      <c r="P1653" s="277"/>
      <c r="Q1653" s="277"/>
    </row>
    <row r="1654" spans="1:17" s="275" customFormat="1" x14ac:dyDescent="0.2">
      <c r="A1654" s="282"/>
      <c r="B1654" s="282"/>
      <c r="C1654" s="282"/>
      <c r="D1654" s="279" t="s">
        <v>258</v>
      </c>
      <c r="E1654" s="276"/>
      <c r="F1654" s="386">
        <v>1</v>
      </c>
      <c r="G1654" s="386"/>
      <c r="H1654" s="386"/>
      <c r="I1654" s="386"/>
      <c r="J1654" s="386">
        <f t="shared" si="104"/>
        <v>1</v>
      </c>
      <c r="K1654" s="277"/>
      <c r="L1654" s="277"/>
      <c r="M1654" s="277"/>
      <c r="N1654" s="277"/>
      <c r="O1654" s="277"/>
      <c r="P1654" s="277"/>
      <c r="Q1654" s="277"/>
    </row>
    <row r="1655" spans="1:17" s="275" customFormat="1" x14ac:dyDescent="0.2">
      <c r="A1655" s="282"/>
      <c r="B1655" s="282"/>
      <c r="C1655" s="282"/>
      <c r="D1655" s="279" t="s">
        <v>259</v>
      </c>
      <c r="E1655" s="276"/>
      <c r="F1655" s="386">
        <v>1</v>
      </c>
      <c r="G1655" s="386"/>
      <c r="H1655" s="386"/>
      <c r="I1655" s="386"/>
      <c r="J1655" s="386">
        <f t="shared" si="104"/>
        <v>1</v>
      </c>
      <c r="K1655" s="277"/>
      <c r="L1655" s="277"/>
      <c r="M1655" s="277"/>
      <c r="N1655" s="277"/>
      <c r="O1655" s="277"/>
      <c r="P1655" s="277"/>
      <c r="Q1655" s="277"/>
    </row>
    <row r="1656" spans="1:17" s="275" customFormat="1" ht="10.15" x14ac:dyDescent="0.2">
      <c r="A1656" s="282"/>
      <c r="B1656" s="282"/>
      <c r="C1656" s="282"/>
      <c r="D1656" s="279" t="s">
        <v>260</v>
      </c>
      <c r="E1656" s="276"/>
      <c r="F1656" s="386">
        <v>1</v>
      </c>
      <c r="G1656" s="386"/>
      <c r="H1656" s="386"/>
      <c r="I1656" s="386"/>
      <c r="J1656" s="386">
        <f t="shared" si="104"/>
        <v>1</v>
      </c>
      <c r="K1656" s="277"/>
      <c r="L1656" s="277"/>
      <c r="M1656" s="277"/>
      <c r="N1656" s="277"/>
      <c r="O1656" s="277"/>
      <c r="P1656" s="277"/>
      <c r="Q1656" s="277"/>
    </row>
    <row r="1657" spans="1:17" s="275" customFormat="1" ht="10.15" x14ac:dyDescent="0.2">
      <c r="A1657" s="282"/>
      <c r="B1657" s="282"/>
      <c r="C1657" s="282"/>
      <c r="D1657" s="279" t="s">
        <v>311</v>
      </c>
      <c r="E1657" s="276"/>
      <c r="F1657" s="386">
        <v>2</v>
      </c>
      <c r="G1657" s="386"/>
      <c r="H1657" s="386"/>
      <c r="I1657" s="386"/>
      <c r="J1657" s="386">
        <f t="shared" si="104"/>
        <v>2</v>
      </c>
      <c r="K1657" s="277"/>
      <c r="L1657" s="277"/>
      <c r="M1657" s="277"/>
      <c r="N1657" s="277"/>
      <c r="O1657" s="277"/>
      <c r="P1657" s="277"/>
      <c r="Q1657" s="277"/>
    </row>
    <row r="1658" spans="1:17" s="275" customFormat="1" ht="10.15" x14ac:dyDescent="0.2">
      <c r="A1658" s="282"/>
      <c r="B1658" s="282"/>
      <c r="C1658" s="282"/>
      <c r="D1658" s="279" t="s">
        <v>312</v>
      </c>
      <c r="E1658" s="276"/>
      <c r="F1658" s="386">
        <v>2</v>
      </c>
      <c r="G1658" s="386"/>
      <c r="H1658" s="386"/>
      <c r="I1658" s="386"/>
      <c r="J1658" s="386">
        <f t="shared" si="104"/>
        <v>2</v>
      </c>
      <c r="K1658" s="277"/>
      <c r="L1658" s="277"/>
      <c r="M1658" s="277"/>
      <c r="N1658" s="277"/>
      <c r="O1658" s="277"/>
      <c r="P1658" s="277"/>
      <c r="Q1658" s="277"/>
    </row>
    <row r="1659" spans="1:17" s="275" customFormat="1" ht="10.15" x14ac:dyDescent="0.2">
      <c r="A1659" s="282"/>
      <c r="B1659" s="282"/>
      <c r="C1659" s="282"/>
      <c r="D1659" s="279" t="s">
        <v>313</v>
      </c>
      <c r="E1659" s="276"/>
      <c r="F1659" s="386">
        <v>2</v>
      </c>
      <c r="G1659" s="386"/>
      <c r="H1659" s="386"/>
      <c r="I1659" s="386"/>
      <c r="J1659" s="386">
        <f t="shared" si="104"/>
        <v>2</v>
      </c>
      <c r="K1659" s="277"/>
      <c r="L1659" s="277"/>
      <c r="M1659" s="277"/>
      <c r="N1659" s="277"/>
      <c r="O1659" s="277"/>
      <c r="P1659" s="277"/>
      <c r="Q1659" s="277"/>
    </row>
    <row r="1660" spans="1:17" s="275" customFormat="1" ht="10.15" x14ac:dyDescent="0.2">
      <c r="A1660" s="282"/>
      <c r="B1660" s="282"/>
      <c r="C1660" s="282"/>
      <c r="D1660" s="279" t="s">
        <v>310</v>
      </c>
      <c r="E1660" s="276"/>
      <c r="F1660" s="386">
        <v>2</v>
      </c>
      <c r="G1660" s="386"/>
      <c r="H1660" s="386"/>
      <c r="I1660" s="386"/>
      <c r="J1660" s="386">
        <f t="shared" si="104"/>
        <v>2</v>
      </c>
      <c r="K1660" s="277"/>
      <c r="L1660" s="277"/>
      <c r="M1660" s="277"/>
      <c r="N1660" s="277"/>
      <c r="O1660" s="277"/>
      <c r="P1660" s="277"/>
      <c r="Q1660" s="277"/>
    </row>
    <row r="1661" spans="1:17" s="275" customFormat="1" ht="10.15" x14ac:dyDescent="0.2">
      <c r="A1661" s="282"/>
      <c r="B1661" s="282"/>
      <c r="C1661" s="282"/>
      <c r="D1661" s="279" t="s">
        <v>262</v>
      </c>
      <c r="E1661" s="276"/>
      <c r="F1661" s="386">
        <v>2</v>
      </c>
      <c r="G1661" s="386"/>
      <c r="H1661" s="386"/>
      <c r="I1661" s="386"/>
      <c r="J1661" s="386">
        <f t="shared" si="104"/>
        <v>2</v>
      </c>
      <c r="K1661" s="277"/>
      <c r="L1661" s="277"/>
      <c r="M1661" s="277"/>
      <c r="N1661" s="277"/>
      <c r="O1661" s="277"/>
      <c r="P1661" s="277"/>
      <c r="Q1661" s="277"/>
    </row>
    <row r="1662" spans="1:17" s="275" customFormat="1" ht="10.15" x14ac:dyDescent="0.2">
      <c r="A1662" s="282"/>
      <c r="B1662" s="282"/>
      <c r="C1662" s="282"/>
      <c r="D1662" s="279" t="s">
        <v>314</v>
      </c>
      <c r="E1662" s="276"/>
      <c r="F1662" s="386">
        <v>2</v>
      </c>
      <c r="G1662" s="386"/>
      <c r="H1662" s="386"/>
      <c r="I1662" s="386"/>
      <c r="J1662" s="386">
        <f t="shared" si="104"/>
        <v>2</v>
      </c>
      <c r="K1662" s="277"/>
      <c r="L1662" s="277"/>
      <c r="M1662" s="277"/>
      <c r="N1662" s="277"/>
      <c r="O1662" s="277"/>
      <c r="P1662" s="277"/>
      <c r="Q1662" s="277"/>
    </row>
    <row r="1663" spans="1:17" s="275" customFormat="1" ht="10.15" x14ac:dyDescent="0.2">
      <c r="A1663" s="282"/>
      <c r="B1663" s="282"/>
      <c r="C1663" s="282"/>
      <c r="D1663" s="279" t="s">
        <v>315</v>
      </c>
      <c r="E1663" s="276"/>
      <c r="F1663" s="386">
        <v>2</v>
      </c>
      <c r="G1663" s="386"/>
      <c r="H1663" s="386"/>
      <c r="I1663" s="386"/>
      <c r="J1663" s="386">
        <f t="shared" si="104"/>
        <v>2</v>
      </c>
      <c r="K1663" s="277"/>
      <c r="L1663" s="277"/>
      <c r="M1663" s="277"/>
      <c r="N1663" s="277"/>
      <c r="O1663" s="277"/>
      <c r="P1663" s="277"/>
      <c r="Q1663" s="277"/>
    </row>
    <row r="1664" spans="1:17" s="275" customFormat="1" ht="10.15" x14ac:dyDescent="0.2">
      <c r="A1664" s="282"/>
      <c r="B1664" s="282"/>
      <c r="C1664" s="282"/>
      <c r="D1664" s="279" t="s">
        <v>316</v>
      </c>
      <c r="E1664" s="276"/>
      <c r="F1664" s="386">
        <v>2</v>
      </c>
      <c r="G1664" s="386"/>
      <c r="H1664" s="386"/>
      <c r="I1664" s="386"/>
      <c r="J1664" s="386">
        <f t="shared" si="104"/>
        <v>2</v>
      </c>
      <c r="K1664" s="277"/>
      <c r="L1664" s="277"/>
      <c r="M1664" s="277"/>
      <c r="N1664" s="277"/>
      <c r="O1664" s="277"/>
      <c r="P1664" s="277"/>
      <c r="Q1664" s="277"/>
    </row>
    <row r="1665" spans="1:17" s="275" customFormat="1" ht="10.15" x14ac:dyDescent="0.2">
      <c r="A1665" s="282"/>
      <c r="B1665" s="282"/>
      <c r="C1665" s="282"/>
      <c r="D1665" s="279" t="s">
        <v>317</v>
      </c>
      <c r="E1665" s="276"/>
      <c r="F1665" s="386">
        <v>2</v>
      </c>
      <c r="G1665" s="386"/>
      <c r="H1665" s="386"/>
      <c r="I1665" s="386"/>
      <c r="J1665" s="386">
        <f t="shared" si="104"/>
        <v>2</v>
      </c>
      <c r="K1665" s="277"/>
      <c r="L1665" s="277"/>
      <c r="M1665" s="277"/>
      <c r="N1665" s="277"/>
      <c r="O1665" s="277"/>
      <c r="P1665" s="277"/>
      <c r="Q1665" s="277"/>
    </row>
    <row r="1666" spans="1:17" s="275" customFormat="1" ht="10.15" x14ac:dyDescent="0.2">
      <c r="A1666" s="282"/>
      <c r="B1666" s="282"/>
      <c r="C1666" s="282"/>
      <c r="D1666" s="279" t="s">
        <v>318</v>
      </c>
      <c r="E1666" s="276"/>
      <c r="F1666" s="386">
        <v>2</v>
      </c>
      <c r="G1666" s="386"/>
      <c r="H1666" s="386"/>
      <c r="I1666" s="386"/>
      <c r="J1666" s="386">
        <f t="shared" si="104"/>
        <v>2</v>
      </c>
      <c r="K1666" s="277"/>
      <c r="L1666" s="277"/>
      <c r="M1666" s="277"/>
      <c r="N1666" s="277"/>
      <c r="O1666" s="277"/>
      <c r="P1666" s="277"/>
      <c r="Q1666" s="277"/>
    </row>
    <row r="1667" spans="1:17" s="275" customFormat="1" ht="10.15" x14ac:dyDescent="0.2">
      <c r="A1667" s="282"/>
      <c r="B1667" s="282"/>
      <c r="C1667" s="282"/>
      <c r="D1667" s="279" t="s">
        <v>266</v>
      </c>
      <c r="E1667" s="276"/>
      <c r="F1667" s="386">
        <v>2</v>
      </c>
      <c r="G1667" s="386"/>
      <c r="H1667" s="386"/>
      <c r="I1667" s="386"/>
      <c r="J1667" s="386">
        <f t="shared" si="104"/>
        <v>2</v>
      </c>
      <c r="K1667" s="277"/>
      <c r="L1667" s="277"/>
      <c r="M1667" s="277"/>
      <c r="N1667" s="277"/>
      <c r="O1667" s="277"/>
      <c r="P1667" s="277"/>
      <c r="Q1667" s="277"/>
    </row>
    <row r="1668" spans="1:17" s="275" customFormat="1" ht="10.15" x14ac:dyDescent="0.2">
      <c r="A1668" s="282"/>
      <c r="B1668" s="282"/>
      <c r="C1668" s="282"/>
      <c r="D1668" s="279" t="s">
        <v>267</v>
      </c>
      <c r="E1668" s="276"/>
      <c r="F1668" s="386">
        <v>2</v>
      </c>
      <c r="G1668" s="386"/>
      <c r="H1668" s="386"/>
      <c r="I1668" s="386"/>
      <c r="J1668" s="386">
        <f t="shared" si="104"/>
        <v>2</v>
      </c>
      <c r="K1668" s="277"/>
      <c r="L1668" s="277"/>
      <c r="M1668" s="277"/>
      <c r="N1668" s="277"/>
      <c r="O1668" s="277"/>
      <c r="P1668" s="277"/>
      <c r="Q1668" s="277"/>
    </row>
    <row r="1669" spans="1:17" s="275" customFormat="1" ht="10.15" x14ac:dyDescent="0.2">
      <c r="A1669" s="282"/>
      <c r="B1669" s="282"/>
      <c r="C1669" s="282"/>
      <c r="D1669" s="279" t="s">
        <v>268</v>
      </c>
      <c r="E1669" s="276"/>
      <c r="F1669" s="386">
        <v>2</v>
      </c>
      <c r="G1669" s="386"/>
      <c r="H1669" s="386"/>
      <c r="I1669" s="386"/>
      <c r="J1669" s="386">
        <f t="shared" si="104"/>
        <v>2</v>
      </c>
      <c r="K1669" s="277"/>
      <c r="L1669" s="277"/>
      <c r="M1669" s="277"/>
      <c r="N1669" s="277"/>
      <c r="O1669" s="277"/>
      <c r="P1669" s="277"/>
      <c r="Q1669" s="277"/>
    </row>
    <row r="1670" spans="1:17" s="275" customFormat="1" ht="10.15" x14ac:dyDescent="0.2">
      <c r="A1670" s="282"/>
      <c r="B1670" s="282"/>
      <c r="C1670" s="282"/>
      <c r="D1670" s="279" t="s">
        <v>269</v>
      </c>
      <c r="E1670" s="276"/>
      <c r="F1670" s="386">
        <v>2</v>
      </c>
      <c r="G1670" s="386"/>
      <c r="H1670" s="386"/>
      <c r="I1670" s="386"/>
      <c r="J1670" s="386">
        <f t="shared" si="104"/>
        <v>2</v>
      </c>
      <c r="K1670" s="277"/>
      <c r="L1670" s="277"/>
      <c r="M1670" s="277"/>
      <c r="N1670" s="277"/>
      <c r="O1670" s="277"/>
      <c r="P1670" s="277"/>
      <c r="Q1670" s="277"/>
    </row>
    <row r="1671" spans="1:17" s="275" customFormat="1" ht="10.15" x14ac:dyDescent="0.2">
      <c r="A1671" s="282"/>
      <c r="B1671" s="282"/>
      <c r="C1671" s="282"/>
      <c r="D1671" s="279" t="s">
        <v>270</v>
      </c>
      <c r="E1671" s="276"/>
      <c r="F1671" s="386">
        <v>2</v>
      </c>
      <c r="G1671" s="386"/>
      <c r="H1671" s="386"/>
      <c r="I1671" s="386"/>
      <c r="J1671" s="386">
        <f t="shared" si="104"/>
        <v>2</v>
      </c>
      <c r="K1671" s="277"/>
      <c r="L1671" s="277"/>
      <c r="M1671" s="277"/>
      <c r="N1671" s="277"/>
      <c r="O1671" s="277"/>
      <c r="P1671" s="277"/>
      <c r="Q1671" s="277"/>
    </row>
    <row r="1672" spans="1:17" s="275" customFormat="1" ht="10.15" x14ac:dyDescent="0.2">
      <c r="A1672" s="282"/>
      <c r="B1672" s="282"/>
      <c r="C1672" s="282"/>
      <c r="D1672" s="279" t="s">
        <v>271</v>
      </c>
      <c r="E1672" s="276"/>
      <c r="F1672" s="386">
        <v>2</v>
      </c>
      <c r="G1672" s="386"/>
      <c r="H1672" s="386"/>
      <c r="I1672" s="386"/>
      <c r="J1672" s="386">
        <f t="shared" si="104"/>
        <v>2</v>
      </c>
      <c r="K1672" s="277"/>
      <c r="L1672" s="277"/>
      <c r="M1672" s="277"/>
      <c r="N1672" s="277"/>
      <c r="O1672" s="277"/>
      <c r="P1672" s="277"/>
      <c r="Q1672" s="277"/>
    </row>
    <row r="1673" spans="1:17" s="275" customFormat="1" ht="10.15" x14ac:dyDescent="0.2">
      <c r="A1673" s="282"/>
      <c r="B1673" s="282"/>
      <c r="C1673" s="282"/>
      <c r="D1673" s="279" t="s">
        <v>272</v>
      </c>
      <c r="E1673" s="276"/>
      <c r="F1673" s="386">
        <v>2</v>
      </c>
      <c r="G1673" s="386"/>
      <c r="H1673" s="386"/>
      <c r="I1673" s="386"/>
      <c r="J1673" s="386">
        <f t="shared" si="104"/>
        <v>2</v>
      </c>
      <c r="K1673" s="277"/>
      <c r="L1673" s="277"/>
      <c r="M1673" s="277"/>
      <c r="N1673" s="277"/>
      <c r="O1673" s="277"/>
      <c r="P1673" s="277"/>
      <c r="Q1673" s="277"/>
    </row>
    <row r="1674" spans="1:17" s="275" customFormat="1" ht="10.15" x14ac:dyDescent="0.2">
      <c r="A1674" s="282"/>
      <c r="B1674" s="282"/>
      <c r="C1674" s="282"/>
      <c r="D1674" s="279" t="s">
        <v>273</v>
      </c>
      <c r="E1674" s="276"/>
      <c r="F1674" s="386">
        <v>2</v>
      </c>
      <c r="G1674" s="386"/>
      <c r="H1674" s="386"/>
      <c r="I1674" s="386"/>
      <c r="J1674" s="386">
        <f t="shared" si="104"/>
        <v>2</v>
      </c>
      <c r="K1674" s="277"/>
      <c r="L1674" s="277"/>
      <c r="M1674" s="277"/>
      <c r="N1674" s="277"/>
      <c r="O1674" s="277"/>
      <c r="P1674" s="277"/>
      <c r="Q1674" s="277"/>
    </row>
    <row r="1675" spans="1:17" s="275" customFormat="1" ht="10.15" x14ac:dyDescent="0.2">
      <c r="A1675" s="282"/>
      <c r="B1675" s="282"/>
      <c r="C1675" s="282"/>
      <c r="D1675" s="279" t="s">
        <v>274</v>
      </c>
      <c r="E1675" s="276"/>
      <c r="F1675" s="386">
        <v>2</v>
      </c>
      <c r="G1675" s="386"/>
      <c r="H1675" s="386"/>
      <c r="I1675" s="386"/>
      <c r="J1675" s="386">
        <f t="shared" si="104"/>
        <v>2</v>
      </c>
      <c r="K1675" s="277"/>
      <c r="L1675" s="277"/>
      <c r="M1675" s="277"/>
      <c r="N1675" s="277"/>
      <c r="O1675" s="277"/>
      <c r="P1675" s="277"/>
      <c r="Q1675" s="277"/>
    </row>
    <row r="1676" spans="1:17" s="275" customFormat="1" ht="10.15" x14ac:dyDescent="0.2">
      <c r="A1676" s="282"/>
      <c r="B1676" s="282"/>
      <c r="C1676" s="282"/>
      <c r="D1676" s="279" t="s">
        <v>275</v>
      </c>
      <c r="E1676" s="276"/>
      <c r="F1676" s="386">
        <v>2</v>
      </c>
      <c r="G1676" s="386"/>
      <c r="H1676" s="386"/>
      <c r="I1676" s="386"/>
      <c r="J1676" s="386">
        <f t="shared" si="104"/>
        <v>2</v>
      </c>
      <c r="K1676" s="277"/>
      <c r="L1676" s="277"/>
      <c r="M1676" s="277"/>
      <c r="N1676" s="277"/>
      <c r="O1676" s="277"/>
      <c r="P1676" s="277"/>
      <c r="Q1676" s="277"/>
    </row>
    <row r="1677" spans="1:17" s="275" customFormat="1" ht="10.15" x14ac:dyDescent="0.2">
      <c r="A1677" s="282"/>
      <c r="B1677" s="282"/>
      <c r="C1677" s="282"/>
      <c r="D1677" s="279" t="s">
        <v>265</v>
      </c>
      <c r="E1677" s="276"/>
      <c r="F1677" s="386">
        <v>1</v>
      </c>
      <c r="G1677" s="386"/>
      <c r="H1677" s="386"/>
      <c r="I1677" s="386"/>
      <c r="J1677" s="386">
        <f t="shared" si="104"/>
        <v>1</v>
      </c>
      <c r="K1677" s="277"/>
      <c r="L1677" s="277"/>
      <c r="M1677" s="277"/>
      <c r="N1677" s="277"/>
      <c r="O1677" s="277"/>
      <c r="P1677" s="277"/>
      <c r="Q1677" s="277"/>
    </row>
    <row r="1678" spans="1:17" s="275" customFormat="1" ht="10.15" x14ac:dyDescent="0.2">
      <c r="A1678" s="282"/>
      <c r="B1678" s="282"/>
      <c r="C1678" s="282"/>
      <c r="D1678" s="279" t="s">
        <v>276</v>
      </c>
      <c r="E1678" s="276"/>
      <c r="F1678" s="386">
        <v>3</v>
      </c>
      <c r="G1678" s="386"/>
      <c r="H1678" s="386"/>
      <c r="I1678" s="386"/>
      <c r="J1678" s="386">
        <f t="shared" si="104"/>
        <v>3</v>
      </c>
      <c r="K1678" s="277"/>
      <c r="L1678" s="277"/>
      <c r="M1678" s="277"/>
      <c r="N1678" s="277"/>
      <c r="O1678" s="277"/>
      <c r="P1678" s="277"/>
      <c r="Q1678" s="277"/>
    </row>
    <row r="1679" spans="1:17" s="275" customFormat="1" x14ac:dyDescent="0.2">
      <c r="A1679" s="282"/>
      <c r="B1679" s="282"/>
      <c r="C1679" s="282"/>
      <c r="D1679" s="284" t="s">
        <v>285</v>
      </c>
      <c r="E1679" s="276"/>
      <c r="F1679" s="386"/>
      <c r="G1679" s="386"/>
      <c r="H1679" s="386"/>
      <c r="I1679" s="386"/>
      <c r="J1679" s="386"/>
      <c r="K1679" s="277"/>
      <c r="L1679" s="277"/>
      <c r="M1679" s="277"/>
      <c r="N1679" s="277"/>
      <c r="O1679" s="277"/>
      <c r="P1679" s="277"/>
      <c r="Q1679" s="277"/>
    </row>
    <row r="1680" spans="1:17" s="275" customFormat="1" ht="10.15" x14ac:dyDescent="0.2">
      <c r="A1680" s="282"/>
      <c r="B1680" s="282"/>
      <c r="C1680" s="282"/>
      <c r="D1680" s="279" t="s">
        <v>301</v>
      </c>
      <c r="E1680" s="276"/>
      <c r="F1680" s="386">
        <v>1</v>
      </c>
      <c r="G1680" s="386"/>
      <c r="H1680" s="386"/>
      <c r="I1680" s="386"/>
      <c r="J1680" s="386">
        <f>ROUND(PRODUCT(F1680:I1680),2)</f>
        <v>1</v>
      </c>
      <c r="K1680" s="277"/>
      <c r="L1680" s="277"/>
      <c r="M1680" s="277"/>
      <c r="N1680" s="277"/>
      <c r="O1680" s="277"/>
      <c r="P1680" s="277"/>
      <c r="Q1680" s="277"/>
    </row>
    <row r="1681" spans="1:17" s="275" customFormat="1" ht="10.15" x14ac:dyDescent="0.2">
      <c r="A1681" s="282"/>
      <c r="B1681" s="282"/>
      <c r="C1681" s="282"/>
      <c r="D1681" s="279" t="s">
        <v>302</v>
      </c>
      <c r="E1681" s="276"/>
      <c r="F1681" s="386">
        <v>1</v>
      </c>
      <c r="G1681" s="386"/>
      <c r="H1681" s="386"/>
      <c r="I1681" s="386"/>
      <c r="J1681" s="386">
        <f t="shared" ref="J1681" si="105">ROUND(PRODUCT(F1681:I1681),2)</f>
        <v>1</v>
      </c>
      <c r="K1681" s="277"/>
      <c r="L1681" s="277"/>
      <c r="M1681" s="277"/>
      <c r="N1681" s="277"/>
      <c r="O1681" s="277"/>
      <c r="P1681" s="277"/>
      <c r="Q1681" s="277"/>
    </row>
    <row r="1682" spans="1:17" s="275" customFormat="1" ht="10.15" x14ac:dyDescent="0.2">
      <c r="A1682" s="282"/>
      <c r="B1682" s="282"/>
      <c r="C1682" s="282"/>
      <c r="D1682" s="284" t="s">
        <v>431</v>
      </c>
      <c r="E1682" s="276"/>
      <c r="F1682" s="386">
        <v>13</v>
      </c>
      <c r="G1682" s="386"/>
      <c r="H1682" s="386"/>
      <c r="I1682" s="386"/>
      <c r="J1682" s="386">
        <f>ROUND(PRODUCT(F1682:I1682),2)</f>
        <v>13</v>
      </c>
      <c r="K1682" s="277"/>
      <c r="L1682" s="277"/>
      <c r="M1682" s="277"/>
      <c r="N1682" s="277"/>
      <c r="O1682" s="277"/>
      <c r="P1682" s="277"/>
      <c r="Q1682" s="277"/>
    </row>
    <row r="1683" spans="1:17" s="275" customFormat="1" ht="10.15" x14ac:dyDescent="0.2">
      <c r="A1683" s="282"/>
      <c r="B1683" s="282"/>
      <c r="C1683" s="282"/>
      <c r="D1683" s="284" t="str">
        <f>"Total item "&amp;A1650</f>
        <v>Total item 10.2</v>
      </c>
      <c r="E1683" s="276"/>
      <c r="F1683" s="386"/>
      <c r="G1683" s="386"/>
      <c r="H1683" s="386"/>
      <c r="I1683" s="386"/>
      <c r="J1683" s="383">
        <f>SUM(J1651:J1682)</f>
        <v>63</v>
      </c>
      <c r="K1683" s="277"/>
      <c r="L1683" s="277"/>
      <c r="M1683" s="277"/>
      <c r="N1683" s="277"/>
      <c r="O1683" s="277"/>
      <c r="P1683" s="277"/>
      <c r="Q1683" s="277"/>
    </row>
    <row r="1684" spans="1:17" s="275" customFormat="1" ht="10.15" x14ac:dyDescent="0.2">
      <c r="A1684" s="282"/>
      <c r="B1684" s="282"/>
      <c r="C1684" s="282"/>
      <c r="D1684" s="284"/>
      <c r="E1684" s="276"/>
      <c r="F1684" s="386"/>
      <c r="G1684" s="386"/>
      <c r="H1684" s="386"/>
      <c r="I1684" s="386"/>
      <c r="J1684" s="384"/>
      <c r="K1684" s="277"/>
      <c r="L1684" s="277"/>
      <c r="M1684" s="277"/>
      <c r="N1684" s="277"/>
      <c r="O1684" s="277"/>
      <c r="P1684" s="277"/>
      <c r="Q1684" s="277"/>
    </row>
    <row r="1685" spans="1:17" s="258" customFormat="1" ht="22.5" x14ac:dyDescent="0.2">
      <c r="A1685" s="280" t="s">
        <v>69</v>
      </c>
      <c r="B1685" s="280" t="s">
        <v>166</v>
      </c>
      <c r="C1685" s="280" t="s">
        <v>1326</v>
      </c>
      <c r="D1685" s="261" t="s">
        <v>1327</v>
      </c>
      <c r="E1685" s="281" t="s">
        <v>204</v>
      </c>
      <c r="F1685" s="383"/>
      <c r="G1685" s="383"/>
      <c r="H1685" s="383"/>
      <c r="I1685" s="383"/>
      <c r="J1685" s="383"/>
      <c r="K1685" s="283">
        <f>J1689</f>
        <v>3</v>
      </c>
      <c r="L1685" s="283">
        <v>33.67</v>
      </c>
      <c r="M1685" s="283">
        <f>ROUND(L1685*(1+$T$7),2)</f>
        <v>40.79</v>
      </c>
      <c r="N1685" s="283">
        <f>TRUNC(K1685*M1685,2)</f>
        <v>122.37</v>
      </c>
      <c r="O1685" s="283">
        <v>32</v>
      </c>
      <c r="P1685" s="283">
        <f>ROUND(O1685*(1+$S$7),2)</f>
        <v>40.72</v>
      </c>
      <c r="Q1685" s="283">
        <f>TRUNC(K1685*P1685,2)</f>
        <v>122.16</v>
      </c>
    </row>
    <row r="1686" spans="1:17" s="275" customFormat="1" x14ac:dyDescent="0.2">
      <c r="A1686" s="282"/>
      <c r="B1686" s="282"/>
      <c r="C1686" s="282"/>
      <c r="D1686" s="284" t="s">
        <v>285</v>
      </c>
      <c r="E1686" s="276"/>
      <c r="F1686" s="386"/>
      <c r="G1686" s="386"/>
      <c r="H1686" s="386"/>
      <c r="I1686" s="386"/>
      <c r="J1686" s="386"/>
      <c r="K1686" s="277"/>
      <c r="L1686" s="277"/>
      <c r="M1686" s="277"/>
      <c r="N1686" s="277"/>
      <c r="O1686" s="277"/>
      <c r="P1686" s="277"/>
      <c r="Q1686" s="277"/>
    </row>
    <row r="1687" spans="1:17" s="275" customFormat="1" ht="10.15" x14ac:dyDescent="0.2">
      <c r="A1687" s="282"/>
      <c r="B1687" s="282"/>
      <c r="C1687" s="282"/>
      <c r="D1687" s="279" t="s">
        <v>276</v>
      </c>
      <c r="E1687" s="276"/>
      <c r="F1687" s="386">
        <v>1</v>
      </c>
      <c r="G1687" s="386"/>
      <c r="H1687" s="386"/>
      <c r="I1687" s="386"/>
      <c r="J1687" s="386">
        <f t="shared" ref="J1687" si="106">ROUND(PRODUCT(F1687:I1687),2)</f>
        <v>1</v>
      </c>
      <c r="K1687" s="277"/>
      <c r="L1687" s="277"/>
      <c r="M1687" s="277"/>
      <c r="N1687" s="277"/>
      <c r="O1687" s="277"/>
      <c r="P1687" s="277"/>
      <c r="Q1687" s="277"/>
    </row>
    <row r="1688" spans="1:17" s="275" customFormat="1" ht="10.15" x14ac:dyDescent="0.2">
      <c r="A1688" s="282"/>
      <c r="B1688" s="282"/>
      <c r="C1688" s="282"/>
      <c r="D1688" s="284" t="s">
        <v>431</v>
      </c>
      <c r="E1688" s="276"/>
      <c r="F1688" s="386">
        <v>2</v>
      </c>
      <c r="G1688" s="386"/>
      <c r="H1688" s="386"/>
      <c r="I1688" s="386"/>
      <c r="J1688" s="386">
        <f t="shared" ref="J1688" si="107">ROUND(PRODUCT(F1688:I1688),2)</f>
        <v>2</v>
      </c>
      <c r="K1688" s="277"/>
      <c r="L1688" s="277"/>
      <c r="M1688" s="277"/>
      <c r="N1688" s="277"/>
      <c r="O1688" s="277"/>
      <c r="P1688" s="277"/>
      <c r="Q1688" s="277"/>
    </row>
    <row r="1689" spans="1:17" s="275" customFormat="1" ht="10.15" x14ac:dyDescent="0.2">
      <c r="A1689" s="282"/>
      <c r="B1689" s="282"/>
      <c r="C1689" s="282"/>
      <c r="D1689" s="284"/>
      <c r="E1689" s="276"/>
      <c r="F1689" s="386"/>
      <c r="G1689" s="386"/>
      <c r="H1689" s="386"/>
      <c r="I1689" s="386"/>
      <c r="J1689" s="383">
        <f>SUM(J1687:J1688)</f>
        <v>3</v>
      </c>
      <c r="K1689" s="277"/>
      <c r="L1689" s="277"/>
      <c r="M1689" s="277"/>
      <c r="N1689" s="277"/>
      <c r="O1689" s="277"/>
      <c r="P1689" s="277"/>
      <c r="Q1689" s="277"/>
    </row>
    <row r="1690" spans="1:17" s="275" customFormat="1" ht="10.15" x14ac:dyDescent="0.2">
      <c r="A1690" s="282"/>
      <c r="B1690" s="282"/>
      <c r="C1690" s="282"/>
      <c r="D1690" s="126"/>
      <c r="E1690" s="119"/>
      <c r="F1690" s="384"/>
      <c r="G1690" s="384"/>
      <c r="H1690" s="384"/>
      <c r="I1690" s="384"/>
      <c r="J1690" s="384"/>
      <c r="K1690" s="277"/>
      <c r="L1690" s="277"/>
      <c r="M1690" s="277"/>
      <c r="N1690" s="277"/>
      <c r="O1690" s="277"/>
      <c r="P1690" s="277"/>
      <c r="Q1690" s="277"/>
    </row>
    <row r="1691" spans="1:17" s="258" customFormat="1" ht="28.9" customHeight="1" x14ac:dyDescent="0.2">
      <c r="A1691" s="280" t="s">
        <v>70</v>
      </c>
      <c r="B1691" s="280" t="s">
        <v>166</v>
      </c>
      <c r="C1691" s="280" t="s">
        <v>1328</v>
      </c>
      <c r="D1691" s="261" t="s">
        <v>1329</v>
      </c>
      <c r="E1691" s="281" t="s">
        <v>204</v>
      </c>
      <c r="F1691" s="383"/>
      <c r="G1691" s="383"/>
      <c r="H1691" s="383"/>
      <c r="I1691" s="383"/>
      <c r="J1691" s="383"/>
      <c r="K1691" s="283">
        <f>J1695</f>
        <v>5</v>
      </c>
      <c r="L1691" s="283">
        <v>46.09</v>
      </c>
      <c r="M1691" s="283">
        <f>ROUND(L1691*(1+$T$7),2)</f>
        <v>55.83</v>
      </c>
      <c r="N1691" s="283">
        <f>TRUNC(K1691*M1691,2)</f>
        <v>279.14999999999998</v>
      </c>
      <c r="O1691" s="283">
        <v>43.83</v>
      </c>
      <c r="P1691" s="283">
        <f>ROUND(O1691*(1+$S$7),2)</f>
        <v>55.77</v>
      </c>
      <c r="Q1691" s="283">
        <f>TRUNC(K1691*P1691,2)</f>
        <v>278.85000000000002</v>
      </c>
    </row>
    <row r="1692" spans="1:17" s="275" customFormat="1" x14ac:dyDescent="0.2">
      <c r="A1692" s="282"/>
      <c r="B1692" s="282"/>
      <c r="C1692" s="282"/>
      <c r="D1692" s="284" t="s">
        <v>285</v>
      </c>
      <c r="E1692" s="276"/>
      <c r="F1692" s="386"/>
      <c r="G1692" s="386"/>
      <c r="H1692" s="386"/>
      <c r="I1692" s="386"/>
      <c r="J1692" s="386"/>
      <c r="K1692" s="277"/>
      <c r="L1692" s="277"/>
      <c r="M1692" s="277"/>
      <c r="N1692" s="277"/>
      <c r="O1692" s="277"/>
      <c r="P1692" s="277"/>
      <c r="Q1692" s="277"/>
    </row>
    <row r="1693" spans="1:17" s="275" customFormat="1" ht="10.15" x14ac:dyDescent="0.2">
      <c r="A1693" s="282"/>
      <c r="B1693" s="282"/>
      <c r="C1693" s="282"/>
      <c r="D1693" s="279" t="s">
        <v>276</v>
      </c>
      <c r="E1693" s="276"/>
      <c r="F1693" s="386">
        <v>2</v>
      </c>
      <c r="G1693" s="386"/>
      <c r="H1693" s="386"/>
      <c r="I1693" s="386"/>
      <c r="J1693" s="386">
        <f t="shared" ref="J1693:J1694" si="108">ROUND(PRODUCT(F1693:I1693),2)</f>
        <v>2</v>
      </c>
      <c r="K1693" s="277"/>
      <c r="L1693" s="277"/>
      <c r="M1693" s="277"/>
      <c r="N1693" s="277"/>
      <c r="O1693" s="277"/>
      <c r="P1693" s="277"/>
      <c r="Q1693" s="277"/>
    </row>
    <row r="1694" spans="1:17" s="275" customFormat="1" ht="10.15" x14ac:dyDescent="0.2">
      <c r="A1694" s="282"/>
      <c r="B1694" s="282"/>
      <c r="C1694" s="282"/>
      <c r="D1694" s="284" t="s">
        <v>431</v>
      </c>
      <c r="E1694" s="276"/>
      <c r="F1694" s="386">
        <v>3</v>
      </c>
      <c r="G1694" s="386"/>
      <c r="H1694" s="386"/>
      <c r="I1694" s="386"/>
      <c r="J1694" s="386">
        <f t="shared" si="108"/>
        <v>3</v>
      </c>
      <c r="K1694" s="277"/>
      <c r="L1694" s="277"/>
      <c r="M1694" s="277"/>
      <c r="N1694" s="277"/>
      <c r="O1694" s="277"/>
      <c r="P1694" s="277"/>
      <c r="Q1694" s="277"/>
    </row>
    <row r="1695" spans="1:17" s="275" customFormat="1" ht="10.15" x14ac:dyDescent="0.2">
      <c r="A1695" s="282"/>
      <c r="B1695" s="282"/>
      <c r="C1695" s="282"/>
      <c r="D1695" s="284" t="str">
        <f>"Total item "&amp;A1691</f>
        <v>Total item 10.4</v>
      </c>
      <c r="E1695" s="276"/>
      <c r="F1695" s="386"/>
      <c r="G1695" s="386"/>
      <c r="H1695" s="386"/>
      <c r="I1695" s="386"/>
      <c r="J1695" s="383">
        <f>SUM(J1693:J1694)</f>
        <v>5</v>
      </c>
      <c r="K1695" s="277"/>
      <c r="L1695" s="277"/>
      <c r="M1695" s="277"/>
      <c r="N1695" s="277"/>
      <c r="O1695" s="277"/>
      <c r="P1695" s="277"/>
      <c r="Q1695" s="277"/>
    </row>
    <row r="1696" spans="1:17" s="275" customFormat="1" ht="10.15" x14ac:dyDescent="0.2">
      <c r="A1696" s="282"/>
      <c r="B1696" s="282"/>
      <c r="C1696" s="282"/>
      <c r="D1696" s="126"/>
      <c r="E1696" s="119"/>
      <c r="F1696" s="384"/>
      <c r="G1696" s="384"/>
      <c r="H1696" s="384"/>
      <c r="I1696" s="384"/>
      <c r="J1696" s="384"/>
      <c r="K1696" s="277"/>
      <c r="L1696" s="277"/>
      <c r="M1696" s="277"/>
      <c r="N1696" s="277"/>
      <c r="O1696" s="277"/>
      <c r="P1696" s="277"/>
      <c r="Q1696" s="277"/>
    </row>
    <row r="1697" spans="1:17" s="258" customFormat="1" ht="45" x14ac:dyDescent="0.2">
      <c r="A1697" s="280" t="s">
        <v>71</v>
      </c>
      <c r="B1697" s="280" t="s">
        <v>166</v>
      </c>
      <c r="C1697" s="280" t="s">
        <v>1330</v>
      </c>
      <c r="D1697" s="261" t="s">
        <v>1331</v>
      </c>
      <c r="E1697" s="281" t="s">
        <v>204</v>
      </c>
      <c r="F1697" s="383"/>
      <c r="G1697" s="383"/>
      <c r="H1697" s="383"/>
      <c r="I1697" s="383"/>
      <c r="J1697" s="383"/>
      <c r="K1697" s="283">
        <f>J1704</f>
        <v>4</v>
      </c>
      <c r="L1697" s="283">
        <v>164.62</v>
      </c>
      <c r="M1697" s="283">
        <f>ROUND(L1697*(1+$T$7),2)</f>
        <v>199.42</v>
      </c>
      <c r="N1697" s="283">
        <f>TRUNC(K1697*M1697,2)</f>
        <v>797.68</v>
      </c>
      <c r="O1697" s="283">
        <v>154.22</v>
      </c>
      <c r="P1697" s="283">
        <f>ROUND(O1697*(1+$S$7),2)</f>
        <v>196.23</v>
      </c>
      <c r="Q1697" s="283">
        <f>TRUNC(K1697*P1697,2)</f>
        <v>784.92</v>
      </c>
    </row>
    <row r="1698" spans="1:17" s="275" customFormat="1" x14ac:dyDescent="0.2">
      <c r="A1698" s="282"/>
      <c r="B1698" s="282"/>
      <c r="C1698" s="282"/>
      <c r="D1698" s="284" t="s">
        <v>308</v>
      </c>
      <c r="E1698" s="276"/>
      <c r="F1698" s="386"/>
      <c r="G1698" s="386"/>
      <c r="H1698" s="386"/>
      <c r="I1698" s="386"/>
      <c r="J1698" s="386"/>
      <c r="K1698" s="277"/>
      <c r="L1698" s="277"/>
      <c r="M1698" s="277"/>
      <c r="N1698" s="277"/>
      <c r="O1698" s="277"/>
      <c r="P1698" s="277"/>
      <c r="Q1698" s="277"/>
    </row>
    <row r="1699" spans="1:17" s="275" customFormat="1" x14ac:dyDescent="0.2">
      <c r="A1699" s="282"/>
      <c r="B1699" s="282"/>
      <c r="C1699" s="282"/>
      <c r="D1699" s="279" t="s">
        <v>320</v>
      </c>
      <c r="E1699" s="276"/>
      <c r="F1699" s="386">
        <v>1</v>
      </c>
      <c r="G1699" s="386"/>
      <c r="H1699" s="386"/>
      <c r="I1699" s="386"/>
      <c r="J1699" s="386">
        <f t="shared" ref="J1699:J1703" si="109">ROUND(PRODUCT(F1699:I1699),2)</f>
        <v>1</v>
      </c>
      <c r="K1699" s="277"/>
      <c r="L1699" s="277"/>
      <c r="M1699" s="277"/>
      <c r="N1699" s="277"/>
      <c r="O1699" s="277"/>
      <c r="P1699" s="277"/>
      <c r="Q1699" s="277"/>
    </row>
    <row r="1700" spans="1:17" s="275" customFormat="1" x14ac:dyDescent="0.2">
      <c r="A1700" s="282"/>
      <c r="B1700" s="282"/>
      <c r="C1700" s="282"/>
      <c r="D1700" s="284" t="s">
        <v>285</v>
      </c>
      <c r="E1700" s="276"/>
      <c r="F1700" s="386"/>
      <c r="G1700" s="386"/>
      <c r="H1700" s="386"/>
      <c r="I1700" s="386"/>
      <c r="J1700" s="386"/>
      <c r="K1700" s="277"/>
      <c r="L1700" s="277"/>
      <c r="M1700" s="277"/>
      <c r="N1700" s="277"/>
      <c r="O1700" s="277"/>
      <c r="P1700" s="277"/>
      <c r="Q1700" s="277"/>
    </row>
    <row r="1701" spans="1:17" s="275" customFormat="1" ht="10.15" x14ac:dyDescent="0.2">
      <c r="A1701" s="282"/>
      <c r="B1701" s="282"/>
      <c r="C1701" s="282"/>
      <c r="D1701" s="279" t="s">
        <v>324</v>
      </c>
      <c r="E1701" s="276"/>
      <c r="F1701" s="386">
        <v>1</v>
      </c>
      <c r="G1701" s="386"/>
      <c r="H1701" s="386"/>
      <c r="I1701" s="386"/>
      <c r="J1701" s="386">
        <f t="shared" si="109"/>
        <v>1</v>
      </c>
      <c r="K1701" s="277"/>
      <c r="L1701" s="277"/>
      <c r="M1701" s="277"/>
      <c r="N1701" s="277"/>
      <c r="O1701" s="277"/>
      <c r="P1701" s="277"/>
      <c r="Q1701" s="277"/>
    </row>
    <row r="1702" spans="1:17" s="275" customFormat="1" ht="10.15" x14ac:dyDescent="0.2">
      <c r="A1702" s="282"/>
      <c r="B1702" s="282"/>
      <c r="C1702" s="282"/>
      <c r="D1702" s="279" t="s">
        <v>302</v>
      </c>
      <c r="E1702" s="276"/>
      <c r="F1702" s="386">
        <v>1</v>
      </c>
      <c r="G1702" s="386"/>
      <c r="H1702" s="386"/>
      <c r="I1702" s="386"/>
      <c r="J1702" s="386">
        <f t="shared" si="109"/>
        <v>1</v>
      </c>
      <c r="K1702" s="277"/>
      <c r="L1702" s="277"/>
      <c r="M1702" s="277"/>
      <c r="N1702" s="277"/>
      <c r="O1702" s="277"/>
      <c r="P1702" s="277"/>
      <c r="Q1702" s="277"/>
    </row>
    <row r="1703" spans="1:17" s="275" customFormat="1" ht="10.15" x14ac:dyDescent="0.2">
      <c r="A1703" s="282"/>
      <c r="B1703" s="282"/>
      <c r="C1703" s="282"/>
      <c r="D1703" s="279" t="s">
        <v>347</v>
      </c>
      <c r="E1703" s="276"/>
      <c r="F1703" s="386">
        <v>1</v>
      </c>
      <c r="G1703" s="386"/>
      <c r="H1703" s="386"/>
      <c r="I1703" s="386"/>
      <c r="J1703" s="386">
        <f t="shared" si="109"/>
        <v>1</v>
      </c>
      <c r="K1703" s="277"/>
      <c r="L1703" s="277"/>
      <c r="M1703" s="277"/>
      <c r="N1703" s="277"/>
      <c r="O1703" s="277"/>
      <c r="P1703" s="277"/>
      <c r="Q1703" s="277"/>
    </row>
    <row r="1704" spans="1:17" s="275" customFormat="1" ht="10.15" x14ac:dyDescent="0.2">
      <c r="A1704" s="282"/>
      <c r="B1704" s="282"/>
      <c r="C1704" s="282"/>
      <c r="D1704" s="284" t="str">
        <f>"Total item "&amp;A1697</f>
        <v>Total item 10.5</v>
      </c>
      <c r="E1704" s="276"/>
      <c r="F1704" s="386"/>
      <c r="G1704" s="386"/>
      <c r="H1704" s="386"/>
      <c r="I1704" s="386"/>
      <c r="J1704" s="383">
        <f>SUM(J1698:J1703)</f>
        <v>4</v>
      </c>
      <c r="K1704" s="277"/>
      <c r="L1704" s="277"/>
      <c r="M1704" s="277"/>
      <c r="N1704" s="277"/>
      <c r="O1704" s="277"/>
      <c r="P1704" s="277"/>
      <c r="Q1704" s="277"/>
    </row>
    <row r="1705" spans="1:17" s="275" customFormat="1" ht="10.15" x14ac:dyDescent="0.2">
      <c r="A1705" s="282"/>
      <c r="B1705" s="282"/>
      <c r="C1705" s="282"/>
      <c r="D1705" s="126"/>
      <c r="E1705" s="119"/>
      <c r="F1705" s="384"/>
      <c r="G1705" s="384"/>
      <c r="H1705" s="384"/>
      <c r="I1705" s="384"/>
      <c r="J1705" s="384"/>
      <c r="K1705" s="277"/>
      <c r="L1705" s="277"/>
      <c r="M1705" s="277"/>
      <c r="N1705" s="277"/>
      <c r="O1705" s="277"/>
      <c r="P1705" s="277"/>
      <c r="Q1705" s="277"/>
    </row>
    <row r="1706" spans="1:17" s="258" customFormat="1" ht="23.25" customHeight="1" x14ac:dyDescent="0.2">
      <c r="A1706" s="280" t="s">
        <v>72</v>
      </c>
      <c r="B1706" s="280" t="s">
        <v>166</v>
      </c>
      <c r="C1706" s="280" t="s">
        <v>1332</v>
      </c>
      <c r="D1706" s="261" t="s">
        <v>1333</v>
      </c>
      <c r="E1706" s="281" t="s">
        <v>204</v>
      </c>
      <c r="F1706" s="383"/>
      <c r="G1706" s="383"/>
      <c r="H1706" s="383"/>
      <c r="I1706" s="383"/>
      <c r="J1706" s="383"/>
      <c r="K1706" s="283">
        <f>J1708</f>
        <v>4</v>
      </c>
      <c r="L1706" s="283">
        <v>37.479999999999997</v>
      </c>
      <c r="M1706" s="283">
        <f>ROUND(L1706*(1+$T$7),2)</f>
        <v>45.4</v>
      </c>
      <c r="N1706" s="283">
        <f>TRUNC(K1706*M1706,2)</f>
        <v>181.6</v>
      </c>
      <c r="O1706" s="283">
        <v>35.520000000000003</v>
      </c>
      <c r="P1706" s="283">
        <f>ROUND(O1706*(1+$S$7),2)</f>
        <v>45.2</v>
      </c>
      <c r="Q1706" s="283">
        <f>TRUNC(K1706*P1706,2)</f>
        <v>180.8</v>
      </c>
    </row>
    <row r="1707" spans="1:17" s="275" customFormat="1" ht="10.15" x14ac:dyDescent="0.2">
      <c r="A1707" s="282"/>
      <c r="B1707" s="282"/>
      <c r="C1707" s="282"/>
      <c r="D1707" s="284" t="s">
        <v>1172</v>
      </c>
      <c r="E1707" s="276"/>
      <c r="F1707" s="386">
        <v>4</v>
      </c>
      <c r="G1707" s="386"/>
      <c r="H1707" s="386"/>
      <c r="I1707" s="386"/>
      <c r="J1707" s="386">
        <f t="shared" ref="J1707" si="110">ROUND(PRODUCT(F1707:I1707),2)</f>
        <v>4</v>
      </c>
      <c r="K1707" s="277"/>
      <c r="L1707" s="277"/>
      <c r="M1707" s="277"/>
      <c r="N1707" s="277"/>
      <c r="O1707" s="277"/>
      <c r="P1707" s="277"/>
      <c r="Q1707" s="277"/>
    </row>
    <row r="1708" spans="1:17" s="275" customFormat="1" ht="10.15" x14ac:dyDescent="0.2">
      <c r="A1708" s="282"/>
      <c r="B1708" s="282"/>
      <c r="C1708" s="282"/>
      <c r="D1708" s="284" t="str">
        <f>"Total item "&amp;A1706</f>
        <v>Total item 10.6</v>
      </c>
      <c r="E1708" s="276"/>
      <c r="F1708" s="386"/>
      <c r="G1708" s="386"/>
      <c r="H1708" s="386"/>
      <c r="I1708" s="386"/>
      <c r="J1708" s="383">
        <f>SUM(J1707:J1707)</f>
        <v>4</v>
      </c>
      <c r="K1708" s="277"/>
      <c r="L1708" s="277"/>
      <c r="M1708" s="277"/>
      <c r="N1708" s="277"/>
      <c r="O1708" s="277"/>
      <c r="P1708" s="277"/>
      <c r="Q1708" s="277"/>
    </row>
    <row r="1709" spans="1:17" s="275" customFormat="1" ht="10.15" x14ac:dyDescent="0.2">
      <c r="A1709" s="282"/>
      <c r="B1709" s="282"/>
      <c r="C1709" s="282"/>
      <c r="D1709" s="126"/>
      <c r="E1709" s="119"/>
      <c r="F1709" s="384"/>
      <c r="G1709" s="384"/>
      <c r="H1709" s="384"/>
      <c r="I1709" s="384"/>
      <c r="J1709" s="384"/>
      <c r="K1709" s="277"/>
      <c r="L1709" s="277"/>
      <c r="M1709" s="277"/>
      <c r="N1709" s="277"/>
      <c r="O1709" s="277"/>
      <c r="P1709" s="277"/>
      <c r="Q1709" s="277"/>
    </row>
    <row r="1710" spans="1:17" s="258" customFormat="1" ht="22.5" x14ac:dyDescent="0.2">
      <c r="A1710" s="280" t="s">
        <v>73</v>
      </c>
      <c r="B1710" s="278" t="s">
        <v>166</v>
      </c>
      <c r="C1710" s="278" t="s">
        <v>1334</v>
      </c>
      <c r="D1710" s="261" t="s">
        <v>841</v>
      </c>
      <c r="E1710" s="281" t="s">
        <v>204</v>
      </c>
      <c r="F1710" s="383"/>
      <c r="G1710" s="383"/>
      <c r="H1710" s="383"/>
      <c r="I1710" s="383"/>
      <c r="J1710" s="383"/>
      <c r="K1710" s="283">
        <f>J1713</f>
        <v>1</v>
      </c>
      <c r="L1710" s="283">
        <v>19.46</v>
      </c>
      <c r="M1710" s="283">
        <f>ROUND(L1710*(1+$T$7),2)</f>
        <v>23.57</v>
      </c>
      <c r="N1710" s="283">
        <f>TRUNC(K1710*M1710,2)</f>
        <v>23.57</v>
      </c>
      <c r="O1710" s="283">
        <v>18.350000000000001</v>
      </c>
      <c r="P1710" s="283">
        <f>ROUND(O1710*(1+$S$7),2)</f>
        <v>23.35</v>
      </c>
      <c r="Q1710" s="283">
        <f>TRUNC(K1710*P1710,2)</f>
        <v>23.35</v>
      </c>
    </row>
    <row r="1711" spans="1:17" s="275" customFormat="1" x14ac:dyDescent="0.2">
      <c r="A1711" s="282"/>
      <c r="B1711" s="282"/>
      <c r="C1711" s="282"/>
      <c r="D1711" s="284" t="s">
        <v>308</v>
      </c>
      <c r="E1711" s="276"/>
      <c r="F1711" s="386"/>
      <c r="G1711" s="386"/>
      <c r="H1711" s="386"/>
      <c r="I1711" s="386"/>
      <c r="J1711" s="386"/>
      <c r="K1711" s="277"/>
      <c r="L1711" s="277"/>
      <c r="M1711" s="277"/>
      <c r="N1711" s="277"/>
      <c r="O1711" s="277"/>
      <c r="P1711" s="277"/>
      <c r="Q1711" s="277"/>
    </row>
    <row r="1712" spans="1:17" s="275" customFormat="1" ht="10.15" x14ac:dyDescent="0.2">
      <c r="A1712" s="282"/>
      <c r="B1712" s="282"/>
      <c r="C1712" s="282"/>
      <c r="D1712" s="279" t="s">
        <v>276</v>
      </c>
      <c r="E1712" s="276"/>
      <c r="F1712" s="386">
        <v>1</v>
      </c>
      <c r="G1712" s="386"/>
      <c r="H1712" s="386"/>
      <c r="I1712" s="386"/>
      <c r="J1712" s="386">
        <f t="shared" ref="J1712" si="111">ROUND(PRODUCT(F1712:I1712),2)</f>
        <v>1</v>
      </c>
      <c r="K1712" s="277"/>
      <c r="L1712" s="277"/>
      <c r="M1712" s="277"/>
      <c r="N1712" s="277"/>
      <c r="O1712" s="277"/>
      <c r="P1712" s="277"/>
      <c r="Q1712" s="277"/>
    </row>
    <row r="1713" spans="1:17" s="275" customFormat="1" ht="10.15" x14ac:dyDescent="0.2">
      <c r="A1713" s="282"/>
      <c r="B1713" s="282"/>
      <c r="C1713" s="282"/>
      <c r="D1713" s="284" t="str">
        <f>"Total item "&amp;A1710</f>
        <v>Total item 10.7</v>
      </c>
      <c r="E1713" s="276"/>
      <c r="F1713" s="386"/>
      <c r="G1713" s="386"/>
      <c r="H1713" s="386"/>
      <c r="I1713" s="386"/>
      <c r="J1713" s="383">
        <f>SUM(J1712:J1712)</f>
        <v>1</v>
      </c>
      <c r="K1713" s="277"/>
      <c r="L1713" s="277"/>
      <c r="M1713" s="277"/>
      <c r="N1713" s="277"/>
      <c r="O1713" s="277"/>
      <c r="P1713" s="277"/>
      <c r="Q1713" s="277"/>
    </row>
    <row r="1714" spans="1:17" s="275" customFormat="1" ht="10.15" x14ac:dyDescent="0.2">
      <c r="A1714" s="282"/>
      <c r="B1714" s="282"/>
      <c r="C1714" s="282"/>
      <c r="D1714" s="126"/>
      <c r="E1714" s="119"/>
      <c r="F1714" s="384"/>
      <c r="G1714" s="384"/>
      <c r="H1714" s="384"/>
      <c r="I1714" s="384"/>
      <c r="J1714" s="384"/>
      <c r="K1714" s="277"/>
      <c r="L1714" s="277"/>
      <c r="M1714" s="277"/>
      <c r="N1714" s="277"/>
      <c r="O1714" s="277"/>
      <c r="P1714" s="277"/>
      <c r="Q1714" s="277"/>
    </row>
    <row r="1715" spans="1:17" s="258" customFormat="1" ht="45" x14ac:dyDescent="0.2">
      <c r="A1715" s="280" t="s">
        <v>74</v>
      </c>
      <c r="B1715" s="278" t="s">
        <v>166</v>
      </c>
      <c r="C1715" s="278" t="s">
        <v>1335</v>
      </c>
      <c r="D1715" s="261" t="s">
        <v>1336</v>
      </c>
      <c r="E1715" s="281" t="s">
        <v>204</v>
      </c>
      <c r="F1715" s="383"/>
      <c r="G1715" s="383"/>
      <c r="H1715" s="383"/>
      <c r="I1715" s="383"/>
      <c r="J1715" s="383"/>
      <c r="K1715" s="283">
        <f>J1719</f>
        <v>3</v>
      </c>
      <c r="L1715" s="283">
        <v>158.41</v>
      </c>
      <c r="M1715" s="283">
        <f>ROUND(L1715*(1+$T$7),2)</f>
        <v>191.9</v>
      </c>
      <c r="N1715" s="283">
        <f>TRUNC(K1715*M1715,2)</f>
        <v>575.70000000000005</v>
      </c>
      <c r="O1715" s="283">
        <v>148.1</v>
      </c>
      <c r="P1715" s="283">
        <f>ROUND(O1715*(1+$S$7),2)</f>
        <v>188.44</v>
      </c>
      <c r="Q1715" s="283">
        <f>TRUNC(K1715*P1715,2)</f>
        <v>565.32000000000005</v>
      </c>
    </row>
    <row r="1716" spans="1:17" s="275" customFormat="1" x14ac:dyDescent="0.2">
      <c r="A1716" s="282"/>
      <c r="B1716" s="282"/>
      <c r="C1716" s="282"/>
      <c r="D1716" s="284" t="s">
        <v>308</v>
      </c>
      <c r="E1716" s="276"/>
      <c r="F1716" s="386"/>
      <c r="G1716" s="386"/>
      <c r="H1716" s="386"/>
      <c r="I1716" s="386"/>
      <c r="J1716" s="386"/>
      <c r="K1716" s="277"/>
      <c r="L1716" s="277"/>
      <c r="M1716" s="277"/>
      <c r="N1716" s="277"/>
      <c r="O1716" s="277"/>
      <c r="P1716" s="277"/>
      <c r="Q1716" s="277"/>
    </row>
    <row r="1717" spans="1:17" s="275" customFormat="1" ht="10.15" x14ac:dyDescent="0.2">
      <c r="A1717" s="282"/>
      <c r="B1717" s="282"/>
      <c r="C1717" s="282"/>
      <c r="D1717" s="279" t="s">
        <v>276</v>
      </c>
      <c r="E1717" s="276"/>
      <c r="F1717" s="386">
        <v>2</v>
      </c>
      <c r="G1717" s="386"/>
      <c r="H1717" s="386"/>
      <c r="I1717" s="386"/>
      <c r="J1717" s="386">
        <f t="shared" ref="J1717:J1718" si="112">ROUND(PRODUCT(F1717:I1717),2)</f>
        <v>2</v>
      </c>
      <c r="K1717" s="277"/>
      <c r="L1717" s="277"/>
      <c r="M1717" s="277"/>
      <c r="N1717" s="277"/>
      <c r="O1717" s="277"/>
      <c r="P1717" s="277"/>
      <c r="Q1717" s="277"/>
    </row>
    <row r="1718" spans="1:17" s="275" customFormat="1" ht="10.15" x14ac:dyDescent="0.2">
      <c r="A1718" s="282"/>
      <c r="B1718" s="282"/>
      <c r="C1718" s="282"/>
      <c r="D1718" s="279" t="s">
        <v>349</v>
      </c>
      <c r="E1718" s="276"/>
      <c r="F1718" s="386">
        <v>1</v>
      </c>
      <c r="G1718" s="386"/>
      <c r="H1718" s="386"/>
      <c r="I1718" s="386"/>
      <c r="J1718" s="386">
        <f t="shared" si="112"/>
        <v>1</v>
      </c>
      <c r="K1718" s="277"/>
      <c r="L1718" s="277"/>
      <c r="M1718" s="277"/>
      <c r="N1718" s="277"/>
      <c r="O1718" s="277"/>
      <c r="P1718" s="277"/>
      <c r="Q1718" s="277"/>
    </row>
    <row r="1719" spans="1:17" s="275" customFormat="1" ht="10.15" x14ac:dyDescent="0.2">
      <c r="A1719" s="282"/>
      <c r="B1719" s="282"/>
      <c r="C1719" s="282"/>
      <c r="D1719" s="284" t="str">
        <f>"Total item "&amp;A1715</f>
        <v>Total item 10.8</v>
      </c>
      <c r="E1719" s="276"/>
      <c r="F1719" s="386"/>
      <c r="G1719" s="386"/>
      <c r="H1719" s="386"/>
      <c r="I1719" s="386"/>
      <c r="J1719" s="383">
        <f>SUM(J1716:J1718)</f>
        <v>3</v>
      </c>
      <c r="K1719" s="277"/>
      <c r="L1719" s="277"/>
      <c r="M1719" s="277"/>
      <c r="N1719" s="277"/>
      <c r="O1719" s="277"/>
      <c r="P1719" s="277"/>
      <c r="Q1719" s="277"/>
    </row>
    <row r="1720" spans="1:17" s="275" customFormat="1" ht="10.15" x14ac:dyDescent="0.2">
      <c r="A1720" s="282"/>
      <c r="B1720" s="282"/>
      <c r="C1720" s="282"/>
      <c r="D1720" s="279"/>
      <c r="E1720" s="276"/>
      <c r="F1720" s="386"/>
      <c r="G1720" s="386"/>
      <c r="H1720" s="386"/>
      <c r="I1720" s="386"/>
      <c r="J1720" s="386"/>
      <c r="K1720" s="277"/>
      <c r="L1720" s="277"/>
      <c r="M1720" s="277"/>
      <c r="N1720" s="277"/>
      <c r="O1720" s="277"/>
      <c r="P1720" s="277"/>
      <c r="Q1720" s="277"/>
    </row>
    <row r="1721" spans="1:17" s="258" customFormat="1" ht="33.75" x14ac:dyDescent="0.2">
      <c r="A1721" s="280" t="s">
        <v>75</v>
      </c>
      <c r="B1721" s="280" t="s">
        <v>166</v>
      </c>
      <c r="C1721" s="280" t="s">
        <v>1337</v>
      </c>
      <c r="D1721" s="261" t="s">
        <v>842</v>
      </c>
      <c r="E1721" s="281" t="s">
        <v>204</v>
      </c>
      <c r="F1721" s="383"/>
      <c r="G1721" s="383"/>
      <c r="H1721" s="383"/>
      <c r="I1721" s="383"/>
      <c r="J1721" s="383"/>
      <c r="K1721" s="283">
        <f>J1762</f>
        <v>354</v>
      </c>
      <c r="L1721" s="283">
        <v>134.34</v>
      </c>
      <c r="M1721" s="283">
        <f>ROUND(L1721*(1+$T$7),2)</f>
        <v>162.74</v>
      </c>
      <c r="N1721" s="283">
        <f>TRUNC(K1721*M1721,2)</f>
        <v>57609.96</v>
      </c>
      <c r="O1721" s="283">
        <v>125.29</v>
      </c>
      <c r="P1721" s="283">
        <f>ROUND(O1721*(1+$S$7),2)</f>
        <v>159.41999999999999</v>
      </c>
      <c r="Q1721" s="283">
        <f>TRUNC(K1721*P1721,2)</f>
        <v>56434.68</v>
      </c>
    </row>
    <row r="1722" spans="1:17" s="275" customFormat="1" x14ac:dyDescent="0.2">
      <c r="A1722" s="282"/>
      <c r="B1722" s="282"/>
      <c r="C1722" s="282"/>
      <c r="D1722" s="284" t="s">
        <v>308</v>
      </c>
      <c r="E1722" s="276"/>
      <c r="F1722" s="386"/>
      <c r="G1722" s="386"/>
      <c r="H1722" s="386"/>
      <c r="I1722" s="386"/>
      <c r="J1722" s="386"/>
      <c r="K1722" s="277"/>
      <c r="L1722" s="277"/>
      <c r="M1722" s="277"/>
      <c r="N1722" s="277"/>
      <c r="O1722" s="277"/>
      <c r="P1722" s="277"/>
      <c r="Q1722" s="277"/>
    </row>
    <row r="1723" spans="1:17" s="275" customFormat="1" ht="10.15" x14ac:dyDescent="0.2">
      <c r="A1723" s="282"/>
      <c r="B1723" s="282"/>
      <c r="C1723" s="282"/>
      <c r="D1723" s="279" t="s">
        <v>287</v>
      </c>
      <c r="E1723" s="276"/>
      <c r="F1723" s="386"/>
      <c r="G1723" s="386"/>
      <c r="H1723" s="386"/>
      <c r="I1723" s="386"/>
      <c r="J1723" s="386"/>
      <c r="K1723" s="277"/>
      <c r="L1723" s="277"/>
      <c r="M1723" s="277"/>
      <c r="N1723" s="277"/>
      <c r="O1723" s="277"/>
      <c r="P1723" s="277"/>
      <c r="Q1723" s="277"/>
    </row>
    <row r="1724" spans="1:17" s="275" customFormat="1" ht="10.15" x14ac:dyDescent="0.2">
      <c r="A1724" s="282"/>
      <c r="B1724" s="282"/>
      <c r="C1724" s="282"/>
      <c r="D1724" s="279" t="s">
        <v>257</v>
      </c>
      <c r="E1724" s="276"/>
      <c r="F1724" s="386">
        <v>6</v>
      </c>
      <c r="G1724" s="386"/>
      <c r="H1724" s="386"/>
      <c r="I1724" s="386"/>
      <c r="J1724" s="386">
        <f t="shared" ref="J1724:J1751" si="113">ROUND(PRODUCT(F1724:I1724),2)</f>
        <v>6</v>
      </c>
      <c r="K1724" s="277"/>
      <c r="L1724" s="277"/>
      <c r="M1724" s="277"/>
      <c r="N1724" s="277"/>
      <c r="O1724" s="277"/>
      <c r="P1724" s="277"/>
      <c r="Q1724" s="277"/>
    </row>
    <row r="1725" spans="1:17" s="275" customFormat="1" x14ac:dyDescent="0.2">
      <c r="A1725" s="282"/>
      <c r="B1725" s="282"/>
      <c r="C1725" s="282"/>
      <c r="D1725" s="279" t="s">
        <v>258</v>
      </c>
      <c r="E1725" s="276"/>
      <c r="F1725" s="386">
        <v>4</v>
      </c>
      <c r="G1725" s="386"/>
      <c r="H1725" s="386"/>
      <c r="I1725" s="386"/>
      <c r="J1725" s="386">
        <f t="shared" si="113"/>
        <v>4</v>
      </c>
      <c r="K1725" s="277"/>
      <c r="L1725" s="277"/>
      <c r="M1725" s="277"/>
      <c r="N1725" s="277"/>
      <c r="O1725" s="277"/>
      <c r="P1725" s="277"/>
      <c r="Q1725" s="277"/>
    </row>
    <row r="1726" spans="1:17" s="275" customFormat="1" x14ac:dyDescent="0.2">
      <c r="A1726" s="282"/>
      <c r="B1726" s="282"/>
      <c r="C1726" s="282"/>
      <c r="D1726" s="279" t="s">
        <v>259</v>
      </c>
      <c r="E1726" s="276"/>
      <c r="F1726" s="386">
        <v>5</v>
      </c>
      <c r="G1726" s="386"/>
      <c r="H1726" s="386"/>
      <c r="I1726" s="386"/>
      <c r="J1726" s="386">
        <f t="shared" si="113"/>
        <v>5</v>
      </c>
      <c r="K1726" s="277"/>
      <c r="L1726" s="277"/>
      <c r="M1726" s="277"/>
      <c r="N1726" s="277"/>
      <c r="O1726" s="277"/>
      <c r="P1726" s="277"/>
      <c r="Q1726" s="277"/>
    </row>
    <row r="1727" spans="1:17" s="275" customFormat="1" x14ac:dyDescent="0.2">
      <c r="A1727" s="282"/>
      <c r="B1727" s="282"/>
      <c r="C1727" s="282"/>
      <c r="D1727" s="279" t="s">
        <v>309</v>
      </c>
      <c r="E1727" s="276"/>
      <c r="F1727" s="386">
        <v>3</v>
      </c>
      <c r="G1727" s="386"/>
      <c r="H1727" s="386"/>
      <c r="I1727" s="386"/>
      <c r="J1727" s="386">
        <f t="shared" si="113"/>
        <v>3</v>
      </c>
      <c r="K1727" s="277"/>
      <c r="L1727" s="277"/>
      <c r="M1727" s="277"/>
      <c r="N1727" s="277"/>
      <c r="O1727" s="277"/>
      <c r="P1727" s="277"/>
      <c r="Q1727" s="277"/>
    </row>
    <row r="1728" spans="1:17" s="275" customFormat="1" ht="10.15" x14ac:dyDescent="0.2">
      <c r="A1728" s="282"/>
      <c r="B1728" s="282"/>
      <c r="C1728" s="282"/>
      <c r="D1728" s="279" t="s">
        <v>311</v>
      </c>
      <c r="E1728" s="276"/>
      <c r="F1728" s="386">
        <v>15</v>
      </c>
      <c r="G1728" s="386"/>
      <c r="H1728" s="386"/>
      <c r="I1728" s="386"/>
      <c r="J1728" s="386">
        <f t="shared" si="113"/>
        <v>15</v>
      </c>
      <c r="K1728" s="277"/>
      <c r="L1728" s="277"/>
      <c r="M1728" s="277"/>
      <c r="N1728" s="277"/>
      <c r="O1728" s="277"/>
      <c r="P1728" s="277"/>
      <c r="Q1728" s="277"/>
    </row>
    <row r="1729" spans="1:17" s="275" customFormat="1" ht="10.15" x14ac:dyDescent="0.2">
      <c r="A1729" s="282"/>
      <c r="B1729" s="282"/>
      <c r="C1729" s="282"/>
      <c r="D1729" s="279" t="s">
        <v>312</v>
      </c>
      <c r="E1729" s="276"/>
      <c r="F1729" s="386">
        <v>15</v>
      </c>
      <c r="G1729" s="386"/>
      <c r="H1729" s="386"/>
      <c r="I1729" s="386"/>
      <c r="J1729" s="386">
        <f t="shared" si="113"/>
        <v>15</v>
      </c>
      <c r="K1729" s="277"/>
      <c r="L1729" s="277"/>
      <c r="M1729" s="277"/>
      <c r="N1729" s="277"/>
      <c r="O1729" s="277"/>
      <c r="P1729" s="277"/>
      <c r="Q1729" s="277"/>
    </row>
    <row r="1730" spans="1:17" s="275" customFormat="1" ht="10.15" x14ac:dyDescent="0.2">
      <c r="A1730" s="282"/>
      <c r="B1730" s="282"/>
      <c r="C1730" s="282"/>
      <c r="D1730" s="279" t="s">
        <v>313</v>
      </c>
      <c r="E1730" s="276"/>
      <c r="F1730" s="386">
        <v>15</v>
      </c>
      <c r="G1730" s="386"/>
      <c r="H1730" s="386"/>
      <c r="I1730" s="386"/>
      <c r="J1730" s="386">
        <f t="shared" si="113"/>
        <v>15</v>
      </c>
      <c r="K1730" s="277"/>
      <c r="L1730" s="277"/>
      <c r="M1730" s="277"/>
      <c r="N1730" s="277"/>
      <c r="O1730" s="277"/>
      <c r="P1730" s="277"/>
      <c r="Q1730" s="277"/>
    </row>
    <row r="1731" spans="1:17" s="275" customFormat="1" ht="10.15" x14ac:dyDescent="0.2">
      <c r="A1731" s="282"/>
      <c r="B1731" s="282"/>
      <c r="C1731" s="282"/>
      <c r="D1731" s="279" t="s">
        <v>310</v>
      </c>
      <c r="E1731" s="276"/>
      <c r="F1731" s="386">
        <v>15</v>
      </c>
      <c r="G1731" s="386"/>
      <c r="H1731" s="386"/>
      <c r="I1731" s="386"/>
      <c r="J1731" s="386">
        <f t="shared" si="113"/>
        <v>15</v>
      </c>
      <c r="K1731" s="277"/>
      <c r="L1731" s="277"/>
      <c r="M1731" s="277"/>
      <c r="N1731" s="277"/>
      <c r="O1731" s="277"/>
      <c r="P1731" s="277"/>
      <c r="Q1731" s="277"/>
    </row>
    <row r="1732" spans="1:17" s="275" customFormat="1" ht="10.15" x14ac:dyDescent="0.2">
      <c r="A1732" s="282"/>
      <c r="B1732" s="282"/>
      <c r="C1732" s="282"/>
      <c r="D1732" s="279" t="s">
        <v>262</v>
      </c>
      <c r="E1732" s="276"/>
      <c r="F1732" s="386">
        <v>14</v>
      </c>
      <c r="G1732" s="386"/>
      <c r="H1732" s="386"/>
      <c r="I1732" s="386"/>
      <c r="J1732" s="386">
        <f t="shared" si="113"/>
        <v>14</v>
      </c>
      <c r="K1732" s="277"/>
      <c r="L1732" s="277"/>
      <c r="M1732" s="277"/>
      <c r="N1732" s="277"/>
      <c r="O1732" s="277"/>
      <c r="P1732" s="277"/>
      <c r="Q1732" s="277"/>
    </row>
    <row r="1733" spans="1:17" s="275" customFormat="1" ht="10.15" x14ac:dyDescent="0.2">
      <c r="A1733" s="282"/>
      <c r="B1733" s="282"/>
      <c r="C1733" s="282"/>
      <c r="D1733" s="279" t="s">
        <v>314</v>
      </c>
      <c r="E1733" s="276"/>
      <c r="F1733" s="386">
        <v>15</v>
      </c>
      <c r="G1733" s="386"/>
      <c r="H1733" s="386"/>
      <c r="I1733" s="386"/>
      <c r="J1733" s="386">
        <f t="shared" si="113"/>
        <v>15</v>
      </c>
      <c r="K1733" s="277"/>
      <c r="L1733" s="277"/>
      <c r="M1733" s="277"/>
      <c r="N1733" s="277"/>
      <c r="O1733" s="277"/>
      <c r="P1733" s="277"/>
      <c r="Q1733" s="277"/>
    </row>
    <row r="1734" spans="1:17" s="275" customFormat="1" ht="10.15" x14ac:dyDescent="0.2">
      <c r="A1734" s="282"/>
      <c r="B1734" s="282"/>
      <c r="C1734" s="282"/>
      <c r="D1734" s="279" t="s">
        <v>315</v>
      </c>
      <c r="E1734" s="276"/>
      <c r="F1734" s="386">
        <v>15</v>
      </c>
      <c r="G1734" s="386"/>
      <c r="H1734" s="386"/>
      <c r="I1734" s="386"/>
      <c r="J1734" s="386">
        <f t="shared" si="113"/>
        <v>15</v>
      </c>
      <c r="K1734" s="277"/>
      <c r="L1734" s="277"/>
      <c r="M1734" s="277"/>
      <c r="N1734" s="277"/>
      <c r="O1734" s="277"/>
      <c r="P1734" s="277"/>
      <c r="Q1734" s="277"/>
    </row>
    <row r="1735" spans="1:17" s="275" customFormat="1" ht="10.15" x14ac:dyDescent="0.2">
      <c r="A1735" s="282"/>
      <c r="B1735" s="282"/>
      <c r="C1735" s="282"/>
      <c r="D1735" s="279" t="s">
        <v>316</v>
      </c>
      <c r="E1735" s="276"/>
      <c r="F1735" s="386">
        <v>15</v>
      </c>
      <c r="G1735" s="386"/>
      <c r="H1735" s="386"/>
      <c r="I1735" s="386"/>
      <c r="J1735" s="386">
        <f t="shared" si="113"/>
        <v>15</v>
      </c>
      <c r="K1735" s="277"/>
      <c r="L1735" s="277"/>
      <c r="M1735" s="277"/>
      <c r="N1735" s="277"/>
      <c r="O1735" s="277"/>
      <c r="P1735" s="277"/>
      <c r="Q1735" s="277"/>
    </row>
    <row r="1736" spans="1:17" s="275" customFormat="1" ht="10.15" x14ac:dyDescent="0.2">
      <c r="A1736" s="282"/>
      <c r="B1736" s="282"/>
      <c r="C1736" s="282"/>
      <c r="D1736" s="279" t="s">
        <v>317</v>
      </c>
      <c r="E1736" s="276"/>
      <c r="F1736" s="386">
        <v>15</v>
      </c>
      <c r="G1736" s="386"/>
      <c r="H1736" s="386"/>
      <c r="I1736" s="386"/>
      <c r="J1736" s="386">
        <f t="shared" si="113"/>
        <v>15</v>
      </c>
      <c r="K1736" s="277"/>
      <c r="L1736" s="277"/>
      <c r="M1736" s="277"/>
      <c r="N1736" s="277"/>
      <c r="O1736" s="277"/>
      <c r="P1736" s="277"/>
      <c r="Q1736" s="277"/>
    </row>
    <row r="1737" spans="1:17" s="275" customFormat="1" ht="10.15" x14ac:dyDescent="0.2">
      <c r="A1737" s="282"/>
      <c r="B1737" s="282"/>
      <c r="C1737" s="282"/>
      <c r="D1737" s="279" t="s">
        <v>318</v>
      </c>
      <c r="E1737" s="276"/>
      <c r="F1737" s="386">
        <v>15</v>
      </c>
      <c r="G1737" s="386"/>
      <c r="H1737" s="386"/>
      <c r="I1737" s="386"/>
      <c r="J1737" s="386">
        <f t="shared" si="113"/>
        <v>15</v>
      </c>
      <c r="K1737" s="277"/>
      <c r="L1737" s="277"/>
      <c r="M1737" s="277"/>
      <c r="N1737" s="277"/>
      <c r="O1737" s="277"/>
      <c r="P1737" s="277"/>
      <c r="Q1737" s="277"/>
    </row>
    <row r="1738" spans="1:17" s="275" customFormat="1" ht="10.15" x14ac:dyDescent="0.2">
      <c r="A1738" s="282"/>
      <c r="B1738" s="282"/>
      <c r="C1738" s="282"/>
      <c r="D1738" s="279" t="s">
        <v>266</v>
      </c>
      <c r="E1738" s="276"/>
      <c r="F1738" s="386">
        <v>15</v>
      </c>
      <c r="G1738" s="386"/>
      <c r="H1738" s="386"/>
      <c r="I1738" s="386"/>
      <c r="J1738" s="386">
        <f t="shared" si="113"/>
        <v>15</v>
      </c>
      <c r="K1738" s="277"/>
      <c r="L1738" s="277"/>
      <c r="M1738" s="277"/>
      <c r="N1738" s="277"/>
      <c r="O1738" s="277"/>
      <c r="P1738" s="277"/>
      <c r="Q1738" s="277"/>
    </row>
    <row r="1739" spans="1:17" s="275" customFormat="1" ht="10.15" x14ac:dyDescent="0.2">
      <c r="A1739" s="282"/>
      <c r="B1739" s="282"/>
      <c r="C1739" s="282"/>
      <c r="D1739" s="279" t="s">
        <v>267</v>
      </c>
      <c r="E1739" s="276"/>
      <c r="F1739" s="386">
        <v>15</v>
      </c>
      <c r="G1739" s="386"/>
      <c r="H1739" s="386"/>
      <c r="I1739" s="386"/>
      <c r="J1739" s="386">
        <f t="shared" si="113"/>
        <v>15</v>
      </c>
      <c r="K1739" s="277"/>
      <c r="L1739" s="277"/>
      <c r="M1739" s="277"/>
      <c r="N1739" s="277"/>
      <c r="O1739" s="277"/>
      <c r="P1739" s="277"/>
      <c r="Q1739" s="277"/>
    </row>
    <row r="1740" spans="1:17" s="275" customFormat="1" ht="10.15" x14ac:dyDescent="0.2">
      <c r="A1740" s="282"/>
      <c r="B1740" s="282"/>
      <c r="C1740" s="282"/>
      <c r="D1740" s="279" t="s">
        <v>268</v>
      </c>
      <c r="E1740" s="276"/>
      <c r="F1740" s="386">
        <v>15</v>
      </c>
      <c r="G1740" s="386"/>
      <c r="H1740" s="386"/>
      <c r="I1740" s="386"/>
      <c r="J1740" s="386">
        <f t="shared" si="113"/>
        <v>15</v>
      </c>
      <c r="K1740" s="277"/>
      <c r="L1740" s="277"/>
      <c r="M1740" s="277"/>
      <c r="N1740" s="277"/>
      <c r="O1740" s="277"/>
      <c r="P1740" s="277"/>
      <c r="Q1740" s="277"/>
    </row>
    <row r="1741" spans="1:17" s="275" customFormat="1" ht="10.15" x14ac:dyDescent="0.2">
      <c r="A1741" s="282"/>
      <c r="B1741" s="282"/>
      <c r="C1741" s="282"/>
      <c r="D1741" s="279" t="s">
        <v>269</v>
      </c>
      <c r="E1741" s="276"/>
      <c r="F1741" s="386">
        <v>15</v>
      </c>
      <c r="G1741" s="386"/>
      <c r="H1741" s="386"/>
      <c r="I1741" s="386"/>
      <c r="J1741" s="386">
        <f t="shared" si="113"/>
        <v>15</v>
      </c>
      <c r="K1741" s="277"/>
      <c r="L1741" s="277"/>
      <c r="M1741" s="277"/>
      <c r="N1741" s="277"/>
      <c r="O1741" s="277"/>
      <c r="P1741" s="277"/>
      <c r="Q1741" s="277"/>
    </row>
    <row r="1742" spans="1:17" s="275" customFormat="1" ht="10.15" x14ac:dyDescent="0.2">
      <c r="A1742" s="282"/>
      <c r="B1742" s="282"/>
      <c r="C1742" s="282"/>
      <c r="D1742" s="279" t="s">
        <v>270</v>
      </c>
      <c r="E1742" s="276"/>
      <c r="F1742" s="386">
        <v>15</v>
      </c>
      <c r="G1742" s="386"/>
      <c r="H1742" s="386"/>
      <c r="I1742" s="386"/>
      <c r="J1742" s="386">
        <f t="shared" si="113"/>
        <v>15</v>
      </c>
      <c r="K1742" s="277"/>
      <c r="L1742" s="277"/>
      <c r="M1742" s="277"/>
      <c r="N1742" s="277"/>
      <c r="O1742" s="277"/>
      <c r="P1742" s="277"/>
      <c r="Q1742" s="277"/>
    </row>
    <row r="1743" spans="1:17" s="275" customFormat="1" ht="10.15" x14ac:dyDescent="0.2">
      <c r="A1743" s="282"/>
      <c r="B1743" s="282"/>
      <c r="C1743" s="282"/>
      <c r="D1743" s="279" t="s">
        <v>271</v>
      </c>
      <c r="E1743" s="276"/>
      <c r="F1743" s="386">
        <v>15</v>
      </c>
      <c r="G1743" s="386"/>
      <c r="H1743" s="386"/>
      <c r="I1743" s="386"/>
      <c r="J1743" s="386">
        <f t="shared" si="113"/>
        <v>15</v>
      </c>
      <c r="K1743" s="277"/>
      <c r="L1743" s="277"/>
      <c r="M1743" s="277"/>
      <c r="N1743" s="277"/>
      <c r="O1743" s="277"/>
      <c r="P1743" s="277"/>
      <c r="Q1743" s="277"/>
    </row>
    <row r="1744" spans="1:17" s="275" customFormat="1" ht="10.15" x14ac:dyDescent="0.2">
      <c r="A1744" s="282"/>
      <c r="B1744" s="282"/>
      <c r="C1744" s="282"/>
      <c r="D1744" s="279" t="s">
        <v>272</v>
      </c>
      <c r="E1744" s="276"/>
      <c r="F1744" s="386">
        <v>15</v>
      </c>
      <c r="G1744" s="386"/>
      <c r="H1744" s="386"/>
      <c r="I1744" s="386"/>
      <c r="J1744" s="386">
        <f t="shared" si="113"/>
        <v>15</v>
      </c>
      <c r="K1744" s="277"/>
      <c r="L1744" s="277"/>
      <c r="M1744" s="277"/>
      <c r="N1744" s="277"/>
      <c r="O1744" s="277"/>
      <c r="P1744" s="277"/>
      <c r="Q1744" s="277"/>
    </row>
    <row r="1745" spans="1:17" s="275" customFormat="1" ht="10.15" x14ac:dyDescent="0.2">
      <c r="A1745" s="282"/>
      <c r="B1745" s="282"/>
      <c r="C1745" s="282"/>
      <c r="D1745" s="279" t="s">
        <v>273</v>
      </c>
      <c r="E1745" s="276"/>
      <c r="F1745" s="386">
        <v>15</v>
      </c>
      <c r="G1745" s="386"/>
      <c r="H1745" s="386"/>
      <c r="I1745" s="386"/>
      <c r="J1745" s="386">
        <f t="shared" si="113"/>
        <v>15</v>
      </c>
      <c r="K1745" s="277"/>
      <c r="L1745" s="277"/>
      <c r="M1745" s="277"/>
      <c r="N1745" s="277"/>
      <c r="O1745" s="277"/>
      <c r="P1745" s="277"/>
      <c r="Q1745" s="277"/>
    </row>
    <row r="1746" spans="1:17" s="275" customFormat="1" ht="10.15" x14ac:dyDescent="0.2">
      <c r="A1746" s="282"/>
      <c r="B1746" s="282"/>
      <c r="C1746" s="282"/>
      <c r="D1746" s="279" t="s">
        <v>274</v>
      </c>
      <c r="E1746" s="276"/>
      <c r="F1746" s="386">
        <v>15</v>
      </c>
      <c r="G1746" s="386"/>
      <c r="H1746" s="386"/>
      <c r="I1746" s="386"/>
      <c r="J1746" s="386">
        <f t="shared" si="113"/>
        <v>15</v>
      </c>
      <c r="K1746" s="277"/>
      <c r="L1746" s="277"/>
      <c r="M1746" s="277"/>
      <c r="N1746" s="277"/>
      <c r="O1746" s="277"/>
      <c r="P1746" s="277"/>
      <c r="Q1746" s="277"/>
    </row>
    <row r="1747" spans="1:17" s="275" customFormat="1" ht="10.15" x14ac:dyDescent="0.2">
      <c r="A1747" s="282"/>
      <c r="B1747" s="282"/>
      <c r="C1747" s="282"/>
      <c r="D1747" s="279" t="s">
        <v>275</v>
      </c>
      <c r="E1747" s="276"/>
      <c r="F1747" s="386">
        <v>15</v>
      </c>
      <c r="G1747" s="386"/>
      <c r="H1747" s="386"/>
      <c r="I1747" s="386"/>
      <c r="J1747" s="386">
        <f t="shared" si="113"/>
        <v>15</v>
      </c>
      <c r="K1747" s="277"/>
      <c r="L1747" s="277"/>
      <c r="M1747" s="277"/>
      <c r="N1747" s="277"/>
      <c r="O1747" s="277"/>
      <c r="P1747" s="277"/>
      <c r="Q1747" s="277"/>
    </row>
    <row r="1748" spans="1:17" s="275" customFormat="1" ht="10.15" x14ac:dyDescent="0.2">
      <c r="A1748" s="282"/>
      <c r="B1748" s="282"/>
      <c r="C1748" s="282"/>
      <c r="D1748" s="279" t="s">
        <v>264</v>
      </c>
      <c r="E1748" s="276"/>
      <c r="F1748" s="386">
        <v>1</v>
      </c>
      <c r="G1748" s="386"/>
      <c r="H1748" s="386"/>
      <c r="I1748" s="386"/>
      <c r="J1748" s="386">
        <f t="shared" si="113"/>
        <v>1</v>
      </c>
      <c r="K1748" s="277"/>
      <c r="L1748" s="277"/>
      <c r="M1748" s="277"/>
      <c r="N1748" s="277"/>
      <c r="O1748" s="277"/>
      <c r="P1748" s="277"/>
      <c r="Q1748" s="277"/>
    </row>
    <row r="1749" spans="1:17" s="275" customFormat="1" ht="10.15" x14ac:dyDescent="0.2">
      <c r="A1749" s="282"/>
      <c r="B1749" s="282"/>
      <c r="C1749" s="282"/>
      <c r="D1749" s="279" t="s">
        <v>265</v>
      </c>
      <c r="E1749" s="276"/>
      <c r="F1749" s="386">
        <v>1</v>
      </c>
      <c r="G1749" s="386"/>
      <c r="H1749" s="386"/>
      <c r="I1749" s="386"/>
      <c r="J1749" s="386">
        <f t="shared" si="113"/>
        <v>1</v>
      </c>
      <c r="K1749" s="277"/>
      <c r="L1749" s="277"/>
      <c r="M1749" s="277"/>
      <c r="N1749" s="277"/>
      <c r="O1749" s="277"/>
      <c r="P1749" s="277"/>
      <c r="Q1749" s="277"/>
    </row>
    <row r="1750" spans="1:17" s="275" customFormat="1" x14ac:dyDescent="0.2">
      <c r="A1750" s="282"/>
      <c r="B1750" s="282"/>
      <c r="C1750" s="282"/>
      <c r="D1750" s="279" t="s">
        <v>319</v>
      </c>
      <c r="E1750" s="276"/>
      <c r="F1750" s="386">
        <v>1</v>
      </c>
      <c r="G1750" s="386"/>
      <c r="H1750" s="386"/>
      <c r="I1750" s="386"/>
      <c r="J1750" s="386">
        <f t="shared" si="113"/>
        <v>1</v>
      </c>
      <c r="K1750" s="277"/>
      <c r="L1750" s="277"/>
      <c r="M1750" s="277"/>
      <c r="N1750" s="277"/>
      <c r="O1750" s="277"/>
      <c r="P1750" s="277"/>
      <c r="Q1750" s="277"/>
    </row>
    <row r="1751" spans="1:17" s="275" customFormat="1" ht="10.15" x14ac:dyDescent="0.2">
      <c r="A1751" s="282"/>
      <c r="B1751" s="282"/>
      <c r="C1751" s="282"/>
      <c r="D1751" s="279" t="s">
        <v>276</v>
      </c>
      <c r="E1751" s="276"/>
      <c r="F1751" s="386">
        <v>10</v>
      </c>
      <c r="G1751" s="386"/>
      <c r="H1751" s="386"/>
      <c r="I1751" s="386"/>
      <c r="J1751" s="386">
        <f t="shared" si="113"/>
        <v>10</v>
      </c>
      <c r="K1751" s="277"/>
      <c r="L1751" s="277"/>
      <c r="M1751" s="277"/>
      <c r="N1751" s="277"/>
      <c r="O1751" s="277"/>
      <c r="P1751" s="277"/>
      <c r="Q1751" s="277"/>
    </row>
    <row r="1752" spans="1:17" s="275" customFormat="1" x14ac:dyDescent="0.2">
      <c r="A1752" s="282"/>
      <c r="B1752" s="282"/>
      <c r="C1752" s="282"/>
      <c r="D1752" s="284" t="s">
        <v>285</v>
      </c>
      <c r="E1752" s="276"/>
      <c r="F1752" s="386"/>
      <c r="G1752" s="386"/>
      <c r="H1752" s="386"/>
      <c r="I1752" s="386"/>
      <c r="J1752" s="386"/>
      <c r="K1752" s="277"/>
      <c r="L1752" s="277"/>
      <c r="M1752" s="277"/>
      <c r="N1752" s="277"/>
      <c r="O1752" s="277"/>
      <c r="P1752" s="277"/>
      <c r="Q1752" s="277"/>
    </row>
    <row r="1753" spans="1:17" s="275" customFormat="1" ht="10.15" x14ac:dyDescent="0.2">
      <c r="A1753" s="282"/>
      <c r="B1753" s="282"/>
      <c r="C1753" s="282"/>
      <c r="D1753" s="279" t="s">
        <v>301</v>
      </c>
      <c r="E1753" s="276"/>
      <c r="F1753" s="386">
        <v>4</v>
      </c>
      <c r="G1753" s="386"/>
      <c r="H1753" s="386"/>
      <c r="I1753" s="386"/>
      <c r="J1753" s="386">
        <f t="shared" ref="J1753:J1754" si="114">ROUND(PRODUCT(F1753:I1753),2)</f>
        <v>4</v>
      </c>
      <c r="K1753" s="277"/>
      <c r="L1753" s="277"/>
      <c r="M1753" s="277"/>
      <c r="N1753" s="277"/>
      <c r="O1753" s="277"/>
      <c r="P1753" s="277"/>
      <c r="Q1753" s="277"/>
    </row>
    <row r="1754" spans="1:17" s="275" customFormat="1" ht="10.15" x14ac:dyDescent="0.2">
      <c r="A1754" s="282"/>
      <c r="B1754" s="282"/>
      <c r="C1754" s="282"/>
      <c r="D1754" s="279" t="s">
        <v>302</v>
      </c>
      <c r="E1754" s="276"/>
      <c r="F1754" s="386">
        <v>1</v>
      </c>
      <c r="G1754" s="386"/>
      <c r="H1754" s="386"/>
      <c r="I1754" s="386"/>
      <c r="J1754" s="386">
        <f t="shared" si="114"/>
        <v>1</v>
      </c>
      <c r="K1754" s="277"/>
      <c r="L1754" s="277"/>
      <c r="M1754" s="277"/>
      <c r="N1754" s="277"/>
      <c r="O1754" s="277"/>
      <c r="P1754" s="277"/>
      <c r="Q1754" s="277"/>
    </row>
    <row r="1755" spans="1:17" s="275" customFormat="1" x14ac:dyDescent="0.2">
      <c r="A1755" s="282"/>
      <c r="B1755" s="282"/>
      <c r="C1755" s="282"/>
      <c r="D1755" s="284" t="s">
        <v>430</v>
      </c>
      <c r="E1755" s="276"/>
      <c r="F1755" s="386"/>
      <c r="G1755" s="386"/>
      <c r="H1755" s="386"/>
      <c r="I1755" s="386"/>
      <c r="J1755" s="386"/>
      <c r="K1755" s="277"/>
      <c r="L1755" s="277"/>
      <c r="M1755" s="277"/>
      <c r="N1755" s="277"/>
      <c r="O1755" s="277"/>
      <c r="P1755" s="277"/>
      <c r="Q1755" s="277"/>
    </row>
    <row r="1756" spans="1:17" s="275" customFormat="1" ht="10.15" x14ac:dyDescent="0.2">
      <c r="A1756" s="282"/>
      <c r="B1756" s="282"/>
      <c r="C1756" s="282"/>
      <c r="D1756" s="279" t="s">
        <v>271</v>
      </c>
      <c r="E1756" s="276"/>
      <c r="F1756" s="386">
        <v>2</v>
      </c>
      <c r="G1756" s="386"/>
      <c r="H1756" s="386"/>
      <c r="I1756" s="386"/>
      <c r="J1756" s="386">
        <f t="shared" ref="J1756:J1761" si="115">ROUND(PRODUCT(F1756:I1756),2)</f>
        <v>2</v>
      </c>
      <c r="K1756" s="277"/>
      <c r="L1756" s="277"/>
      <c r="M1756" s="277"/>
      <c r="N1756" s="277"/>
      <c r="O1756" s="277"/>
      <c r="P1756" s="277"/>
      <c r="Q1756" s="277"/>
    </row>
    <row r="1757" spans="1:17" s="275" customFormat="1" ht="10.15" x14ac:dyDescent="0.2">
      <c r="A1757" s="282"/>
      <c r="B1757" s="282"/>
      <c r="C1757" s="282"/>
      <c r="D1757" s="279" t="s">
        <v>272</v>
      </c>
      <c r="E1757" s="276"/>
      <c r="F1757" s="386">
        <v>2</v>
      </c>
      <c r="G1757" s="386"/>
      <c r="H1757" s="386"/>
      <c r="I1757" s="386"/>
      <c r="J1757" s="386">
        <f t="shared" si="115"/>
        <v>2</v>
      </c>
      <c r="K1757" s="277"/>
      <c r="L1757" s="277"/>
      <c r="M1757" s="277"/>
      <c r="N1757" s="277"/>
      <c r="O1757" s="277"/>
      <c r="P1757" s="277"/>
      <c r="Q1757" s="277"/>
    </row>
    <row r="1758" spans="1:17" s="275" customFormat="1" ht="10.15" x14ac:dyDescent="0.2">
      <c r="A1758" s="282"/>
      <c r="B1758" s="282"/>
      <c r="C1758" s="282"/>
      <c r="D1758" s="279" t="s">
        <v>273</v>
      </c>
      <c r="E1758" s="276"/>
      <c r="F1758" s="386">
        <v>2</v>
      </c>
      <c r="G1758" s="386"/>
      <c r="H1758" s="386"/>
      <c r="I1758" s="386"/>
      <c r="J1758" s="386">
        <f t="shared" si="115"/>
        <v>2</v>
      </c>
      <c r="K1758" s="277"/>
      <c r="L1758" s="277"/>
      <c r="M1758" s="277"/>
      <c r="N1758" s="277"/>
      <c r="O1758" s="277"/>
      <c r="P1758" s="277"/>
      <c r="Q1758" s="277"/>
    </row>
    <row r="1759" spans="1:17" s="275" customFormat="1" ht="10.15" x14ac:dyDescent="0.2">
      <c r="A1759" s="282"/>
      <c r="B1759" s="282"/>
      <c r="C1759" s="282"/>
      <c r="D1759" s="279" t="s">
        <v>274</v>
      </c>
      <c r="E1759" s="276"/>
      <c r="F1759" s="386">
        <v>2</v>
      </c>
      <c r="G1759" s="386"/>
      <c r="H1759" s="386"/>
      <c r="I1759" s="386"/>
      <c r="J1759" s="386">
        <f t="shared" si="115"/>
        <v>2</v>
      </c>
      <c r="K1759" s="277"/>
      <c r="L1759" s="277"/>
      <c r="M1759" s="277"/>
      <c r="N1759" s="277"/>
      <c r="O1759" s="277"/>
      <c r="P1759" s="277"/>
      <c r="Q1759" s="277"/>
    </row>
    <row r="1760" spans="1:17" s="275" customFormat="1" ht="10.15" x14ac:dyDescent="0.2">
      <c r="A1760" s="282"/>
      <c r="B1760" s="282"/>
      <c r="C1760" s="282"/>
      <c r="D1760" s="279" t="s">
        <v>275</v>
      </c>
      <c r="E1760" s="276"/>
      <c r="F1760" s="386">
        <v>2</v>
      </c>
      <c r="G1760" s="386"/>
      <c r="H1760" s="386"/>
      <c r="I1760" s="386"/>
      <c r="J1760" s="386">
        <f t="shared" si="115"/>
        <v>2</v>
      </c>
      <c r="K1760" s="277"/>
      <c r="L1760" s="277"/>
      <c r="M1760" s="277"/>
      <c r="N1760" s="277"/>
      <c r="O1760" s="277"/>
      <c r="P1760" s="277"/>
      <c r="Q1760" s="277"/>
    </row>
    <row r="1761" spans="1:17" s="275" customFormat="1" ht="10.15" x14ac:dyDescent="0.2">
      <c r="A1761" s="282"/>
      <c r="B1761" s="282"/>
      <c r="C1761" s="282"/>
      <c r="D1761" s="279" t="s">
        <v>328</v>
      </c>
      <c r="E1761" s="276"/>
      <c r="F1761" s="386">
        <v>9</v>
      </c>
      <c r="G1761" s="386"/>
      <c r="H1761" s="386"/>
      <c r="I1761" s="386"/>
      <c r="J1761" s="386">
        <f t="shared" si="115"/>
        <v>9</v>
      </c>
      <c r="K1761" s="277"/>
      <c r="L1761" s="277"/>
      <c r="M1761" s="277"/>
      <c r="N1761" s="277"/>
      <c r="O1761" s="277"/>
      <c r="P1761" s="277"/>
      <c r="Q1761" s="277"/>
    </row>
    <row r="1762" spans="1:17" s="275" customFormat="1" ht="10.15" x14ac:dyDescent="0.2">
      <c r="A1762" s="282"/>
      <c r="B1762" s="282"/>
      <c r="C1762" s="282"/>
      <c r="D1762" s="284" t="str">
        <f>"Total item "&amp;A1721</f>
        <v>Total item 10.9</v>
      </c>
      <c r="E1762" s="276"/>
      <c r="F1762" s="386"/>
      <c r="G1762" s="386"/>
      <c r="H1762" s="386"/>
      <c r="I1762" s="386"/>
      <c r="J1762" s="383">
        <f>SUM(J1722:J1761)</f>
        <v>354</v>
      </c>
      <c r="K1762" s="277"/>
      <c r="L1762" s="277"/>
      <c r="M1762" s="277"/>
      <c r="N1762" s="277"/>
      <c r="O1762" s="277"/>
      <c r="P1762" s="277"/>
      <c r="Q1762" s="277"/>
    </row>
    <row r="1763" spans="1:17" s="275" customFormat="1" ht="10.15" x14ac:dyDescent="0.2">
      <c r="A1763" s="282"/>
      <c r="B1763" s="282"/>
      <c r="C1763" s="282"/>
      <c r="D1763" s="126"/>
      <c r="E1763" s="119"/>
      <c r="F1763" s="384"/>
      <c r="G1763" s="384"/>
      <c r="H1763" s="384"/>
      <c r="I1763" s="384"/>
      <c r="J1763" s="384"/>
      <c r="K1763" s="277"/>
      <c r="L1763" s="277"/>
      <c r="M1763" s="277"/>
      <c r="N1763" s="277"/>
      <c r="O1763" s="277"/>
      <c r="P1763" s="277"/>
      <c r="Q1763" s="277"/>
    </row>
    <row r="1764" spans="1:17" s="258" customFormat="1" ht="22.5" x14ac:dyDescent="0.2">
      <c r="A1764" s="280" t="s">
        <v>76</v>
      </c>
      <c r="B1764" s="278" t="s">
        <v>166</v>
      </c>
      <c r="C1764" s="278" t="s">
        <v>1338</v>
      </c>
      <c r="D1764" s="261" t="s">
        <v>1339</v>
      </c>
      <c r="E1764" s="281" t="s">
        <v>204</v>
      </c>
      <c r="F1764" s="383"/>
      <c r="G1764" s="383"/>
      <c r="H1764" s="383"/>
      <c r="I1764" s="383"/>
      <c r="J1764" s="383"/>
      <c r="K1764" s="283">
        <f>J1766</f>
        <v>45</v>
      </c>
      <c r="L1764" s="283">
        <v>25.09</v>
      </c>
      <c r="M1764" s="283">
        <f>ROUND(L1764*(1+$T$7),2)</f>
        <v>30.39</v>
      </c>
      <c r="N1764" s="283">
        <f>TRUNC(K1764*M1764,2)</f>
        <v>1367.55</v>
      </c>
      <c r="O1764" s="283">
        <v>23.72</v>
      </c>
      <c r="P1764" s="283">
        <f>ROUND(O1764*(1+$S$7),2)</f>
        <v>30.18</v>
      </c>
      <c r="Q1764" s="283">
        <f>TRUNC(K1764*P1764,2)</f>
        <v>1358.1</v>
      </c>
    </row>
    <row r="1765" spans="1:17" s="275" customFormat="1" ht="10.15" x14ac:dyDescent="0.2">
      <c r="A1765" s="282"/>
      <c r="B1765" s="282"/>
      <c r="C1765" s="282"/>
      <c r="D1765" s="279" t="s">
        <v>431</v>
      </c>
      <c r="E1765" s="276"/>
      <c r="F1765" s="386">
        <v>45</v>
      </c>
      <c r="G1765" s="386"/>
      <c r="H1765" s="386"/>
      <c r="I1765" s="386"/>
      <c r="J1765" s="386">
        <f t="shared" ref="J1765" si="116">ROUND(PRODUCT(F1765:I1765),2)</f>
        <v>45</v>
      </c>
      <c r="K1765" s="277"/>
      <c r="L1765" s="277"/>
      <c r="M1765" s="277"/>
      <c r="N1765" s="277"/>
      <c r="O1765" s="277"/>
      <c r="P1765" s="277"/>
      <c r="Q1765" s="277"/>
    </row>
    <row r="1766" spans="1:17" s="275" customFormat="1" ht="10.15" x14ac:dyDescent="0.2">
      <c r="A1766" s="282"/>
      <c r="B1766" s="282"/>
      <c r="C1766" s="282"/>
      <c r="D1766" s="284" t="str">
        <f>"Total item "&amp;A1764</f>
        <v>Total item 10.10</v>
      </c>
      <c r="E1766" s="276"/>
      <c r="F1766" s="386"/>
      <c r="G1766" s="386"/>
      <c r="H1766" s="386"/>
      <c r="I1766" s="386"/>
      <c r="J1766" s="383">
        <f>SUM(J1765:J1765)</f>
        <v>45</v>
      </c>
      <c r="K1766" s="277"/>
      <c r="L1766" s="277"/>
      <c r="M1766" s="277"/>
      <c r="N1766" s="277"/>
      <c r="O1766" s="277"/>
      <c r="P1766" s="277"/>
      <c r="Q1766" s="277"/>
    </row>
    <row r="1767" spans="1:17" s="275" customFormat="1" ht="10.15" x14ac:dyDescent="0.2">
      <c r="A1767" s="282"/>
      <c r="B1767" s="282"/>
      <c r="C1767" s="282"/>
      <c r="D1767" s="279"/>
      <c r="E1767" s="276"/>
      <c r="F1767" s="386"/>
      <c r="G1767" s="386"/>
      <c r="H1767" s="386"/>
      <c r="I1767" s="386"/>
      <c r="J1767" s="386"/>
      <c r="K1767" s="277"/>
      <c r="L1767" s="277"/>
      <c r="M1767" s="277"/>
      <c r="N1767" s="277"/>
      <c r="O1767" s="277"/>
      <c r="P1767" s="277"/>
      <c r="Q1767" s="277"/>
    </row>
    <row r="1768" spans="1:17" s="258" customFormat="1" ht="33.75" x14ac:dyDescent="0.2">
      <c r="A1768" s="280" t="s">
        <v>112</v>
      </c>
      <c r="B1768" s="280" t="s">
        <v>166</v>
      </c>
      <c r="C1768" s="280" t="s">
        <v>1340</v>
      </c>
      <c r="D1768" s="261" t="s">
        <v>1341</v>
      </c>
      <c r="E1768" s="281" t="s">
        <v>204</v>
      </c>
      <c r="F1768" s="383"/>
      <c r="G1768" s="383"/>
      <c r="H1768" s="383"/>
      <c r="I1768" s="383"/>
      <c r="J1768" s="383"/>
      <c r="K1768" s="283">
        <f>J1799</f>
        <v>55</v>
      </c>
      <c r="L1768" s="283">
        <v>176.88</v>
      </c>
      <c r="M1768" s="283">
        <f>ROUND(L1768*(1+$T$7),2)</f>
        <v>214.27</v>
      </c>
      <c r="N1768" s="283">
        <f>TRUNC(K1768*M1768,2)</f>
        <v>11784.85</v>
      </c>
      <c r="O1768" s="283">
        <v>167.11</v>
      </c>
      <c r="P1768" s="283">
        <f>ROUND(O1768*(1+$S$7),2)</f>
        <v>212.63</v>
      </c>
      <c r="Q1768" s="283">
        <f>TRUNC(K1768*P1768,2)</f>
        <v>11694.65</v>
      </c>
    </row>
    <row r="1769" spans="1:17" s="275" customFormat="1" ht="10.15" x14ac:dyDescent="0.2">
      <c r="A1769" s="282"/>
      <c r="B1769" s="282"/>
      <c r="C1769" s="282"/>
      <c r="D1769" s="284" t="s">
        <v>810</v>
      </c>
      <c r="E1769" s="276"/>
      <c r="F1769" s="386"/>
      <c r="G1769" s="386"/>
      <c r="H1769" s="386"/>
      <c r="I1769" s="386"/>
      <c r="J1769" s="386"/>
      <c r="K1769" s="277"/>
      <c r="L1769" s="277"/>
      <c r="M1769" s="277"/>
      <c r="N1769" s="277"/>
      <c r="O1769" s="277"/>
      <c r="P1769" s="277"/>
      <c r="Q1769" s="277"/>
    </row>
    <row r="1770" spans="1:17" s="275" customFormat="1" ht="10.15" x14ac:dyDescent="0.2">
      <c r="A1770" s="282"/>
      <c r="B1770" s="282"/>
      <c r="C1770" s="282"/>
      <c r="D1770" s="279" t="s">
        <v>287</v>
      </c>
      <c r="E1770" s="276"/>
      <c r="F1770" s="386"/>
      <c r="G1770" s="386"/>
      <c r="H1770" s="386"/>
      <c r="I1770" s="386"/>
      <c r="J1770" s="386"/>
      <c r="K1770" s="277"/>
      <c r="L1770" s="277"/>
      <c r="M1770" s="277"/>
      <c r="N1770" s="277"/>
      <c r="O1770" s="277"/>
      <c r="P1770" s="277"/>
      <c r="Q1770" s="277"/>
    </row>
    <row r="1771" spans="1:17" s="275" customFormat="1" ht="10.15" x14ac:dyDescent="0.2">
      <c r="A1771" s="282"/>
      <c r="B1771" s="282"/>
      <c r="C1771" s="282"/>
      <c r="D1771" s="279" t="s">
        <v>257</v>
      </c>
      <c r="E1771" s="276"/>
      <c r="F1771" s="386">
        <v>1</v>
      </c>
      <c r="G1771" s="386"/>
      <c r="H1771" s="386"/>
      <c r="I1771" s="386"/>
      <c r="J1771" s="386">
        <f t="shared" ref="J1771:J1793" si="117">ROUND(PRODUCT(F1771:I1771),2)</f>
        <v>1</v>
      </c>
      <c r="K1771" s="277"/>
      <c r="L1771" s="277"/>
      <c r="M1771" s="277"/>
      <c r="N1771" s="277"/>
      <c r="O1771" s="277"/>
      <c r="P1771" s="277"/>
      <c r="Q1771" s="277"/>
    </row>
    <row r="1772" spans="1:17" s="275" customFormat="1" x14ac:dyDescent="0.2">
      <c r="A1772" s="282"/>
      <c r="B1772" s="282"/>
      <c r="C1772" s="282"/>
      <c r="D1772" s="279" t="s">
        <v>258</v>
      </c>
      <c r="E1772" s="276"/>
      <c r="F1772" s="386">
        <v>1</v>
      </c>
      <c r="G1772" s="386"/>
      <c r="H1772" s="386"/>
      <c r="I1772" s="386"/>
      <c r="J1772" s="386">
        <f t="shared" si="117"/>
        <v>1</v>
      </c>
      <c r="K1772" s="277"/>
      <c r="L1772" s="277"/>
      <c r="M1772" s="277"/>
      <c r="N1772" s="277"/>
      <c r="O1772" s="277"/>
      <c r="P1772" s="277"/>
      <c r="Q1772" s="277"/>
    </row>
    <row r="1773" spans="1:17" s="275" customFormat="1" x14ac:dyDescent="0.2">
      <c r="A1773" s="282"/>
      <c r="B1773" s="282"/>
      <c r="C1773" s="282"/>
      <c r="D1773" s="279" t="s">
        <v>259</v>
      </c>
      <c r="E1773" s="276"/>
      <c r="F1773" s="386">
        <v>1</v>
      </c>
      <c r="G1773" s="386"/>
      <c r="H1773" s="386"/>
      <c r="I1773" s="386"/>
      <c r="J1773" s="386">
        <f t="shared" si="117"/>
        <v>1</v>
      </c>
      <c r="K1773" s="277"/>
      <c r="L1773" s="277"/>
      <c r="M1773" s="277"/>
      <c r="N1773" s="277"/>
      <c r="O1773" s="277"/>
      <c r="P1773" s="277"/>
      <c r="Q1773" s="277"/>
    </row>
    <row r="1774" spans="1:17" s="275" customFormat="1" ht="10.15" x14ac:dyDescent="0.2">
      <c r="A1774" s="282"/>
      <c r="B1774" s="282"/>
      <c r="C1774" s="282"/>
      <c r="D1774" s="279" t="s">
        <v>311</v>
      </c>
      <c r="E1774" s="276"/>
      <c r="F1774" s="386">
        <v>2</v>
      </c>
      <c r="G1774" s="386"/>
      <c r="H1774" s="386"/>
      <c r="I1774" s="386"/>
      <c r="J1774" s="386">
        <f t="shared" si="117"/>
        <v>2</v>
      </c>
      <c r="K1774" s="277"/>
      <c r="L1774" s="277"/>
      <c r="M1774" s="277"/>
      <c r="N1774" s="277"/>
      <c r="O1774" s="277"/>
      <c r="P1774" s="277"/>
      <c r="Q1774" s="277"/>
    </row>
    <row r="1775" spans="1:17" s="275" customFormat="1" ht="10.15" x14ac:dyDescent="0.2">
      <c r="A1775" s="282"/>
      <c r="B1775" s="282"/>
      <c r="C1775" s="282"/>
      <c r="D1775" s="279" t="s">
        <v>312</v>
      </c>
      <c r="E1775" s="276"/>
      <c r="F1775" s="386">
        <v>2</v>
      </c>
      <c r="G1775" s="386"/>
      <c r="H1775" s="386"/>
      <c r="I1775" s="386"/>
      <c r="J1775" s="386">
        <f t="shared" si="117"/>
        <v>2</v>
      </c>
      <c r="K1775" s="277"/>
      <c r="L1775" s="277"/>
      <c r="M1775" s="277"/>
      <c r="N1775" s="277"/>
      <c r="O1775" s="277"/>
      <c r="P1775" s="277"/>
      <c r="Q1775" s="277"/>
    </row>
    <row r="1776" spans="1:17" s="275" customFormat="1" ht="10.15" x14ac:dyDescent="0.2">
      <c r="A1776" s="282"/>
      <c r="B1776" s="282"/>
      <c r="C1776" s="282"/>
      <c r="D1776" s="279" t="s">
        <v>313</v>
      </c>
      <c r="E1776" s="276"/>
      <c r="F1776" s="386">
        <v>2</v>
      </c>
      <c r="G1776" s="386"/>
      <c r="H1776" s="386"/>
      <c r="I1776" s="386"/>
      <c r="J1776" s="386">
        <f t="shared" si="117"/>
        <v>2</v>
      </c>
      <c r="K1776" s="277"/>
      <c r="L1776" s="277"/>
      <c r="M1776" s="277"/>
      <c r="N1776" s="277"/>
      <c r="O1776" s="277"/>
      <c r="P1776" s="277"/>
      <c r="Q1776" s="277"/>
    </row>
    <row r="1777" spans="1:17" s="275" customFormat="1" ht="10.15" x14ac:dyDescent="0.2">
      <c r="A1777" s="282"/>
      <c r="B1777" s="282"/>
      <c r="C1777" s="282"/>
      <c r="D1777" s="279" t="s">
        <v>310</v>
      </c>
      <c r="E1777" s="276"/>
      <c r="F1777" s="386">
        <v>2</v>
      </c>
      <c r="G1777" s="386"/>
      <c r="H1777" s="386"/>
      <c r="I1777" s="386"/>
      <c r="J1777" s="386">
        <f t="shared" si="117"/>
        <v>2</v>
      </c>
      <c r="K1777" s="277"/>
      <c r="L1777" s="277"/>
      <c r="M1777" s="277"/>
      <c r="N1777" s="277"/>
      <c r="O1777" s="277"/>
      <c r="P1777" s="277"/>
      <c r="Q1777" s="277"/>
    </row>
    <row r="1778" spans="1:17" s="275" customFormat="1" ht="10.15" x14ac:dyDescent="0.2">
      <c r="A1778" s="282"/>
      <c r="B1778" s="282"/>
      <c r="C1778" s="282"/>
      <c r="D1778" s="279" t="s">
        <v>262</v>
      </c>
      <c r="E1778" s="276"/>
      <c r="F1778" s="386">
        <v>2</v>
      </c>
      <c r="G1778" s="386"/>
      <c r="H1778" s="386"/>
      <c r="I1778" s="386"/>
      <c r="J1778" s="386">
        <f t="shared" si="117"/>
        <v>2</v>
      </c>
      <c r="K1778" s="277"/>
      <c r="L1778" s="277"/>
      <c r="M1778" s="277"/>
      <c r="N1778" s="277"/>
      <c r="O1778" s="277"/>
      <c r="P1778" s="277"/>
      <c r="Q1778" s="277"/>
    </row>
    <row r="1779" spans="1:17" s="275" customFormat="1" ht="10.15" x14ac:dyDescent="0.2">
      <c r="A1779" s="282"/>
      <c r="B1779" s="282"/>
      <c r="C1779" s="282"/>
      <c r="D1779" s="279" t="s">
        <v>314</v>
      </c>
      <c r="E1779" s="276"/>
      <c r="F1779" s="386">
        <v>2</v>
      </c>
      <c r="G1779" s="386"/>
      <c r="H1779" s="386"/>
      <c r="I1779" s="386"/>
      <c r="J1779" s="386">
        <f t="shared" si="117"/>
        <v>2</v>
      </c>
      <c r="K1779" s="277"/>
      <c r="L1779" s="277"/>
      <c r="M1779" s="277"/>
      <c r="N1779" s="277"/>
      <c r="O1779" s="277"/>
      <c r="P1779" s="277"/>
      <c r="Q1779" s="277"/>
    </row>
    <row r="1780" spans="1:17" s="275" customFormat="1" ht="10.15" x14ac:dyDescent="0.2">
      <c r="A1780" s="282"/>
      <c r="B1780" s="282"/>
      <c r="C1780" s="282"/>
      <c r="D1780" s="279" t="s">
        <v>315</v>
      </c>
      <c r="E1780" s="276"/>
      <c r="F1780" s="386">
        <v>2</v>
      </c>
      <c r="G1780" s="386"/>
      <c r="H1780" s="386"/>
      <c r="I1780" s="386"/>
      <c r="J1780" s="386">
        <f t="shared" si="117"/>
        <v>2</v>
      </c>
      <c r="K1780" s="277"/>
      <c r="L1780" s="277"/>
      <c r="M1780" s="277"/>
      <c r="N1780" s="277"/>
      <c r="O1780" s="277"/>
      <c r="P1780" s="277"/>
      <c r="Q1780" s="277"/>
    </row>
    <row r="1781" spans="1:17" s="275" customFormat="1" ht="10.15" x14ac:dyDescent="0.2">
      <c r="A1781" s="282"/>
      <c r="B1781" s="282"/>
      <c r="C1781" s="282"/>
      <c r="D1781" s="279" t="s">
        <v>316</v>
      </c>
      <c r="E1781" s="276"/>
      <c r="F1781" s="386">
        <v>2</v>
      </c>
      <c r="G1781" s="386"/>
      <c r="H1781" s="386"/>
      <c r="I1781" s="386"/>
      <c r="J1781" s="386">
        <f t="shared" si="117"/>
        <v>2</v>
      </c>
      <c r="K1781" s="277"/>
      <c r="L1781" s="277"/>
      <c r="M1781" s="277"/>
      <c r="N1781" s="277"/>
      <c r="O1781" s="277"/>
      <c r="P1781" s="277"/>
      <c r="Q1781" s="277"/>
    </row>
    <row r="1782" spans="1:17" s="275" customFormat="1" ht="10.15" x14ac:dyDescent="0.2">
      <c r="A1782" s="282"/>
      <c r="B1782" s="282"/>
      <c r="C1782" s="282"/>
      <c r="D1782" s="279" t="s">
        <v>317</v>
      </c>
      <c r="E1782" s="276"/>
      <c r="F1782" s="386">
        <v>2</v>
      </c>
      <c r="G1782" s="386"/>
      <c r="H1782" s="386"/>
      <c r="I1782" s="386"/>
      <c r="J1782" s="386">
        <f t="shared" si="117"/>
        <v>2</v>
      </c>
      <c r="K1782" s="277"/>
      <c r="L1782" s="277"/>
      <c r="M1782" s="277"/>
      <c r="N1782" s="277"/>
      <c r="O1782" s="277"/>
      <c r="P1782" s="277"/>
      <c r="Q1782" s="277"/>
    </row>
    <row r="1783" spans="1:17" s="275" customFormat="1" ht="10.15" x14ac:dyDescent="0.2">
      <c r="A1783" s="282"/>
      <c r="B1783" s="282"/>
      <c r="C1783" s="282"/>
      <c r="D1783" s="279" t="s">
        <v>318</v>
      </c>
      <c r="E1783" s="276"/>
      <c r="F1783" s="386">
        <v>2</v>
      </c>
      <c r="G1783" s="386"/>
      <c r="H1783" s="386"/>
      <c r="I1783" s="386"/>
      <c r="J1783" s="386">
        <f t="shared" si="117"/>
        <v>2</v>
      </c>
      <c r="K1783" s="277"/>
      <c r="L1783" s="277"/>
      <c r="M1783" s="277"/>
      <c r="N1783" s="277"/>
      <c r="O1783" s="277"/>
      <c r="P1783" s="277"/>
      <c r="Q1783" s="277"/>
    </row>
    <row r="1784" spans="1:17" s="275" customFormat="1" ht="10.15" x14ac:dyDescent="0.2">
      <c r="A1784" s="282"/>
      <c r="B1784" s="282"/>
      <c r="C1784" s="282"/>
      <c r="D1784" s="279" t="s">
        <v>266</v>
      </c>
      <c r="E1784" s="276"/>
      <c r="F1784" s="386">
        <v>2</v>
      </c>
      <c r="G1784" s="386"/>
      <c r="H1784" s="386"/>
      <c r="I1784" s="386"/>
      <c r="J1784" s="386">
        <f t="shared" si="117"/>
        <v>2</v>
      </c>
      <c r="K1784" s="277"/>
      <c r="L1784" s="277"/>
      <c r="M1784" s="277"/>
      <c r="N1784" s="277"/>
      <c r="O1784" s="277"/>
      <c r="P1784" s="277"/>
      <c r="Q1784" s="277"/>
    </row>
    <row r="1785" spans="1:17" s="275" customFormat="1" ht="10.15" x14ac:dyDescent="0.2">
      <c r="A1785" s="282"/>
      <c r="B1785" s="282"/>
      <c r="C1785" s="282"/>
      <c r="D1785" s="279" t="s">
        <v>267</v>
      </c>
      <c r="E1785" s="276"/>
      <c r="F1785" s="386">
        <v>2</v>
      </c>
      <c r="G1785" s="386"/>
      <c r="H1785" s="386"/>
      <c r="I1785" s="386"/>
      <c r="J1785" s="386">
        <f t="shared" si="117"/>
        <v>2</v>
      </c>
      <c r="K1785" s="277"/>
      <c r="L1785" s="277"/>
      <c r="M1785" s="277"/>
      <c r="N1785" s="277"/>
      <c r="O1785" s="277"/>
      <c r="P1785" s="277"/>
      <c r="Q1785" s="277"/>
    </row>
    <row r="1786" spans="1:17" s="275" customFormat="1" ht="10.15" x14ac:dyDescent="0.2">
      <c r="A1786" s="282"/>
      <c r="B1786" s="282"/>
      <c r="C1786" s="282"/>
      <c r="D1786" s="279" t="s">
        <v>268</v>
      </c>
      <c r="E1786" s="276"/>
      <c r="F1786" s="386">
        <v>2</v>
      </c>
      <c r="G1786" s="386"/>
      <c r="H1786" s="386"/>
      <c r="I1786" s="386"/>
      <c r="J1786" s="386">
        <f t="shared" si="117"/>
        <v>2</v>
      </c>
      <c r="K1786" s="277"/>
      <c r="L1786" s="277"/>
      <c r="M1786" s="277"/>
      <c r="N1786" s="277"/>
      <c r="O1786" s="277"/>
      <c r="P1786" s="277"/>
      <c r="Q1786" s="277"/>
    </row>
    <row r="1787" spans="1:17" s="275" customFormat="1" ht="10.15" x14ac:dyDescent="0.2">
      <c r="A1787" s="282"/>
      <c r="B1787" s="282"/>
      <c r="C1787" s="282"/>
      <c r="D1787" s="279" t="s">
        <v>269</v>
      </c>
      <c r="E1787" s="276"/>
      <c r="F1787" s="386">
        <v>2</v>
      </c>
      <c r="G1787" s="386"/>
      <c r="H1787" s="386"/>
      <c r="I1787" s="386"/>
      <c r="J1787" s="386">
        <f t="shared" si="117"/>
        <v>2</v>
      </c>
      <c r="K1787" s="277"/>
      <c r="L1787" s="277"/>
      <c r="M1787" s="277"/>
      <c r="N1787" s="277"/>
      <c r="O1787" s="277"/>
      <c r="P1787" s="277"/>
      <c r="Q1787" s="277"/>
    </row>
    <row r="1788" spans="1:17" s="275" customFormat="1" ht="10.15" x14ac:dyDescent="0.2">
      <c r="A1788" s="282"/>
      <c r="B1788" s="282"/>
      <c r="C1788" s="282"/>
      <c r="D1788" s="279" t="s">
        <v>270</v>
      </c>
      <c r="E1788" s="276"/>
      <c r="F1788" s="386">
        <v>2</v>
      </c>
      <c r="G1788" s="386"/>
      <c r="H1788" s="386"/>
      <c r="I1788" s="386"/>
      <c r="J1788" s="386">
        <f t="shared" si="117"/>
        <v>2</v>
      </c>
      <c r="K1788" s="277"/>
      <c r="L1788" s="277"/>
      <c r="M1788" s="277"/>
      <c r="N1788" s="277"/>
      <c r="O1788" s="277"/>
      <c r="P1788" s="277"/>
      <c r="Q1788" s="277"/>
    </row>
    <row r="1789" spans="1:17" s="275" customFormat="1" ht="10.15" x14ac:dyDescent="0.2">
      <c r="A1789" s="282"/>
      <c r="B1789" s="282"/>
      <c r="C1789" s="282"/>
      <c r="D1789" s="279" t="s">
        <v>271</v>
      </c>
      <c r="E1789" s="276"/>
      <c r="F1789" s="386">
        <v>2</v>
      </c>
      <c r="G1789" s="386"/>
      <c r="H1789" s="386"/>
      <c r="I1789" s="386"/>
      <c r="J1789" s="386">
        <f t="shared" si="117"/>
        <v>2</v>
      </c>
      <c r="K1789" s="277"/>
      <c r="L1789" s="277"/>
      <c r="M1789" s="277"/>
      <c r="N1789" s="277"/>
      <c r="O1789" s="277"/>
      <c r="P1789" s="277"/>
      <c r="Q1789" s="277"/>
    </row>
    <row r="1790" spans="1:17" s="275" customFormat="1" ht="10.15" x14ac:dyDescent="0.2">
      <c r="A1790" s="282"/>
      <c r="B1790" s="282"/>
      <c r="C1790" s="282"/>
      <c r="D1790" s="279" t="s">
        <v>272</v>
      </c>
      <c r="E1790" s="276"/>
      <c r="F1790" s="386">
        <v>2</v>
      </c>
      <c r="G1790" s="386"/>
      <c r="H1790" s="386"/>
      <c r="I1790" s="386"/>
      <c r="J1790" s="386">
        <f t="shared" si="117"/>
        <v>2</v>
      </c>
      <c r="K1790" s="277"/>
      <c r="L1790" s="277"/>
      <c r="M1790" s="277"/>
      <c r="N1790" s="277"/>
      <c r="O1790" s="277"/>
      <c r="P1790" s="277"/>
      <c r="Q1790" s="277"/>
    </row>
    <row r="1791" spans="1:17" s="275" customFormat="1" ht="10.15" x14ac:dyDescent="0.2">
      <c r="A1791" s="282"/>
      <c r="B1791" s="282"/>
      <c r="C1791" s="282"/>
      <c r="D1791" s="279" t="s">
        <v>273</v>
      </c>
      <c r="E1791" s="276"/>
      <c r="F1791" s="386">
        <v>2</v>
      </c>
      <c r="G1791" s="386"/>
      <c r="H1791" s="386"/>
      <c r="I1791" s="386"/>
      <c r="J1791" s="386">
        <f t="shared" si="117"/>
        <v>2</v>
      </c>
      <c r="K1791" s="277"/>
      <c r="L1791" s="277"/>
      <c r="M1791" s="277"/>
      <c r="N1791" s="277"/>
      <c r="O1791" s="277"/>
      <c r="P1791" s="277"/>
      <c r="Q1791" s="277"/>
    </row>
    <row r="1792" spans="1:17" s="275" customFormat="1" ht="10.15" x14ac:dyDescent="0.2">
      <c r="A1792" s="282"/>
      <c r="B1792" s="282"/>
      <c r="C1792" s="282"/>
      <c r="D1792" s="279" t="s">
        <v>274</v>
      </c>
      <c r="E1792" s="276"/>
      <c r="F1792" s="386">
        <v>2</v>
      </c>
      <c r="G1792" s="386"/>
      <c r="H1792" s="386"/>
      <c r="I1792" s="386"/>
      <c r="J1792" s="386">
        <f t="shared" si="117"/>
        <v>2</v>
      </c>
      <c r="K1792" s="277"/>
      <c r="L1792" s="277"/>
      <c r="M1792" s="277"/>
      <c r="N1792" s="277"/>
      <c r="O1792" s="277"/>
      <c r="P1792" s="277"/>
      <c r="Q1792" s="277"/>
    </row>
    <row r="1793" spans="1:17" s="275" customFormat="1" ht="10.15" x14ac:dyDescent="0.2">
      <c r="A1793" s="282"/>
      <c r="B1793" s="282"/>
      <c r="C1793" s="282"/>
      <c r="D1793" s="279" t="s">
        <v>275</v>
      </c>
      <c r="E1793" s="276"/>
      <c r="F1793" s="386">
        <v>2</v>
      </c>
      <c r="G1793" s="386"/>
      <c r="H1793" s="386"/>
      <c r="I1793" s="386"/>
      <c r="J1793" s="386">
        <f t="shared" si="117"/>
        <v>2</v>
      </c>
      <c r="K1793" s="277"/>
      <c r="L1793" s="277"/>
      <c r="M1793" s="277"/>
      <c r="N1793" s="277"/>
      <c r="O1793" s="277"/>
      <c r="P1793" s="277"/>
      <c r="Q1793" s="277"/>
    </row>
    <row r="1794" spans="1:17" s="275" customFormat="1" x14ac:dyDescent="0.2">
      <c r="A1794" s="282"/>
      <c r="B1794" s="282"/>
      <c r="C1794" s="282"/>
      <c r="D1794" s="284" t="s">
        <v>285</v>
      </c>
      <c r="E1794" s="276"/>
      <c r="F1794" s="386"/>
      <c r="G1794" s="386"/>
      <c r="H1794" s="386"/>
      <c r="I1794" s="386"/>
      <c r="J1794" s="386"/>
      <c r="K1794" s="277"/>
      <c r="L1794" s="277"/>
      <c r="M1794" s="277"/>
      <c r="N1794" s="277"/>
      <c r="O1794" s="277"/>
      <c r="P1794" s="277"/>
      <c r="Q1794" s="277"/>
    </row>
    <row r="1795" spans="1:17" s="275" customFormat="1" ht="10.15" x14ac:dyDescent="0.2">
      <c r="A1795" s="282"/>
      <c r="B1795" s="282"/>
      <c r="C1795" s="282"/>
      <c r="D1795" s="279" t="s">
        <v>301</v>
      </c>
      <c r="E1795" s="276"/>
      <c r="F1795" s="386">
        <v>1</v>
      </c>
      <c r="G1795" s="386"/>
      <c r="H1795" s="386"/>
      <c r="I1795" s="386"/>
      <c r="J1795" s="386">
        <f t="shared" ref="J1795:J1798" si="118">ROUND(PRODUCT(F1795:I1795),2)</f>
        <v>1</v>
      </c>
      <c r="K1795" s="277"/>
      <c r="L1795" s="277"/>
      <c r="M1795" s="277"/>
      <c r="N1795" s="277"/>
      <c r="O1795" s="277"/>
      <c r="P1795" s="277"/>
      <c r="Q1795" s="277"/>
    </row>
    <row r="1796" spans="1:17" s="275" customFormat="1" ht="10.15" x14ac:dyDescent="0.2">
      <c r="A1796" s="282"/>
      <c r="B1796" s="282"/>
      <c r="C1796" s="282"/>
      <c r="D1796" s="279" t="s">
        <v>400</v>
      </c>
      <c r="E1796" s="276"/>
      <c r="F1796" s="386">
        <v>2</v>
      </c>
      <c r="G1796" s="386"/>
      <c r="H1796" s="386"/>
      <c r="I1796" s="386"/>
      <c r="J1796" s="386">
        <f t="shared" si="118"/>
        <v>2</v>
      </c>
      <c r="K1796" s="277"/>
      <c r="L1796" s="277"/>
      <c r="M1796" s="277"/>
      <c r="N1796" s="277"/>
      <c r="O1796" s="277"/>
      <c r="P1796" s="277"/>
      <c r="Q1796" s="277"/>
    </row>
    <row r="1797" spans="1:17" s="275" customFormat="1" ht="10.15" x14ac:dyDescent="0.2">
      <c r="A1797" s="282"/>
      <c r="B1797" s="282"/>
      <c r="C1797" s="282"/>
      <c r="D1797" s="279" t="s">
        <v>1172</v>
      </c>
      <c r="E1797" s="276"/>
      <c r="F1797" s="386">
        <v>2</v>
      </c>
      <c r="G1797" s="386"/>
      <c r="H1797" s="386"/>
      <c r="I1797" s="386"/>
      <c r="J1797" s="386">
        <f t="shared" si="118"/>
        <v>2</v>
      </c>
      <c r="K1797" s="277"/>
      <c r="L1797" s="277"/>
      <c r="M1797" s="277"/>
      <c r="N1797" s="277"/>
      <c r="O1797" s="277"/>
      <c r="P1797" s="277"/>
      <c r="Q1797" s="277"/>
    </row>
    <row r="1798" spans="1:17" s="275" customFormat="1" ht="10.15" x14ac:dyDescent="0.2">
      <c r="A1798" s="282"/>
      <c r="B1798" s="282"/>
      <c r="C1798" s="282"/>
      <c r="D1798" s="284" t="s">
        <v>931</v>
      </c>
      <c r="E1798" s="276"/>
      <c r="F1798" s="386">
        <v>7</v>
      </c>
      <c r="G1798" s="386"/>
      <c r="H1798" s="386"/>
      <c r="I1798" s="386"/>
      <c r="J1798" s="386">
        <f t="shared" si="118"/>
        <v>7</v>
      </c>
      <c r="K1798" s="277"/>
      <c r="L1798" s="277"/>
      <c r="M1798" s="277"/>
      <c r="N1798" s="277"/>
      <c r="O1798" s="277"/>
      <c r="P1798" s="277"/>
      <c r="Q1798" s="277"/>
    </row>
    <row r="1799" spans="1:17" s="275" customFormat="1" ht="10.15" x14ac:dyDescent="0.2">
      <c r="A1799" s="282"/>
      <c r="B1799" s="282"/>
      <c r="C1799" s="282"/>
      <c r="D1799" s="284" t="str">
        <f>"Total item "&amp;A1768</f>
        <v>Total item 10.11</v>
      </c>
      <c r="E1799" s="276"/>
      <c r="F1799" s="386"/>
      <c r="G1799" s="386"/>
      <c r="H1799" s="386"/>
      <c r="I1799" s="386"/>
      <c r="J1799" s="383">
        <f>SUM(J1770:J1798)</f>
        <v>55</v>
      </c>
      <c r="K1799" s="277"/>
      <c r="L1799" s="277"/>
      <c r="M1799" s="277"/>
      <c r="N1799" s="277"/>
      <c r="O1799" s="277"/>
      <c r="P1799" s="277"/>
      <c r="Q1799" s="277"/>
    </row>
    <row r="1800" spans="1:17" s="275" customFormat="1" ht="10.15" x14ac:dyDescent="0.2">
      <c r="A1800" s="282"/>
      <c r="B1800" s="282"/>
      <c r="C1800" s="282"/>
      <c r="D1800" s="284"/>
      <c r="E1800" s="276"/>
      <c r="F1800" s="386"/>
      <c r="G1800" s="386"/>
      <c r="H1800" s="386"/>
      <c r="I1800" s="386"/>
      <c r="J1800" s="384"/>
      <c r="K1800" s="277"/>
      <c r="L1800" s="277"/>
      <c r="M1800" s="277"/>
      <c r="N1800" s="277"/>
      <c r="O1800" s="277"/>
      <c r="P1800" s="277"/>
      <c r="Q1800" s="277"/>
    </row>
    <row r="1801" spans="1:17" s="258" customFormat="1" x14ac:dyDescent="0.2">
      <c r="A1801" s="280" t="s">
        <v>113</v>
      </c>
      <c r="B1801" s="280" t="s">
        <v>166</v>
      </c>
      <c r="C1801" s="280" t="s">
        <v>1342</v>
      </c>
      <c r="D1801" s="261" t="s">
        <v>1343</v>
      </c>
      <c r="E1801" s="281" t="s">
        <v>204</v>
      </c>
      <c r="F1801" s="383"/>
      <c r="G1801" s="383"/>
      <c r="H1801" s="383"/>
      <c r="I1801" s="383"/>
      <c r="J1801" s="383"/>
      <c r="K1801" s="283">
        <f>J1855</f>
        <v>124</v>
      </c>
      <c r="L1801" s="283">
        <v>41.53</v>
      </c>
      <c r="M1801" s="283">
        <f>ROUND(L1801*(1+$T$7),2)</f>
        <v>50.31</v>
      </c>
      <c r="N1801" s="283">
        <f>TRUNC(K1801*M1801,2)</f>
        <v>6238.44</v>
      </c>
      <c r="O1801" s="283">
        <v>40.78</v>
      </c>
      <c r="P1801" s="283">
        <f>ROUND(O1801*(1+$S$7),2)</f>
        <v>51.89</v>
      </c>
      <c r="Q1801" s="283">
        <f>TRUNC(K1801*P1801,2)</f>
        <v>6434.36</v>
      </c>
    </row>
    <row r="1802" spans="1:17" s="275" customFormat="1" ht="10.15" x14ac:dyDescent="0.2">
      <c r="A1802" s="282"/>
      <c r="B1802" s="282"/>
      <c r="C1802" s="282"/>
      <c r="D1802" s="284" t="s">
        <v>372</v>
      </c>
      <c r="E1802" s="276"/>
      <c r="F1802" s="386"/>
      <c r="G1802" s="386"/>
      <c r="H1802" s="386"/>
      <c r="I1802" s="386"/>
      <c r="J1802" s="386"/>
      <c r="K1802" s="277"/>
      <c r="L1802" s="277"/>
      <c r="M1802" s="277"/>
      <c r="N1802" s="277"/>
      <c r="O1802" s="277"/>
      <c r="P1802" s="277"/>
      <c r="Q1802" s="277"/>
    </row>
    <row r="1803" spans="1:17" s="275" customFormat="1" x14ac:dyDescent="0.2">
      <c r="A1803" s="282"/>
      <c r="B1803" s="282"/>
      <c r="C1803" s="282"/>
      <c r="D1803" s="284" t="s">
        <v>308</v>
      </c>
      <c r="E1803" s="276"/>
      <c r="F1803" s="386"/>
      <c r="G1803" s="386"/>
      <c r="H1803" s="386"/>
      <c r="I1803" s="386"/>
      <c r="J1803" s="386"/>
      <c r="K1803" s="277"/>
      <c r="L1803" s="277"/>
      <c r="M1803" s="277"/>
      <c r="N1803" s="277"/>
      <c r="O1803" s="277"/>
      <c r="P1803" s="277"/>
      <c r="Q1803" s="277"/>
    </row>
    <row r="1804" spans="1:17" s="275" customFormat="1" ht="10.15" x14ac:dyDescent="0.2">
      <c r="A1804" s="282"/>
      <c r="B1804" s="282"/>
      <c r="C1804" s="282"/>
      <c r="D1804" s="279" t="s">
        <v>287</v>
      </c>
      <c r="E1804" s="276"/>
      <c r="F1804" s="386"/>
      <c r="G1804" s="386"/>
      <c r="H1804" s="386"/>
      <c r="I1804" s="386"/>
      <c r="J1804" s="386"/>
      <c r="K1804" s="277"/>
      <c r="L1804" s="277"/>
      <c r="M1804" s="277"/>
      <c r="N1804" s="277"/>
      <c r="O1804" s="277"/>
      <c r="P1804" s="277"/>
      <c r="Q1804" s="277"/>
    </row>
    <row r="1805" spans="1:17" s="275" customFormat="1" ht="10.15" x14ac:dyDescent="0.2">
      <c r="A1805" s="282"/>
      <c r="B1805" s="282"/>
      <c r="C1805" s="282"/>
      <c r="D1805" s="279" t="s">
        <v>257</v>
      </c>
      <c r="E1805" s="276"/>
      <c r="F1805" s="386">
        <v>1</v>
      </c>
      <c r="G1805" s="386"/>
      <c r="H1805" s="386"/>
      <c r="I1805" s="386"/>
      <c r="J1805" s="386">
        <f t="shared" ref="J1805:J1826" si="119">ROUND(PRODUCT(F1805:I1805),2)</f>
        <v>1</v>
      </c>
      <c r="K1805" s="277"/>
      <c r="L1805" s="277"/>
      <c r="M1805" s="277"/>
      <c r="N1805" s="277"/>
      <c r="O1805" s="277"/>
      <c r="P1805" s="277"/>
      <c r="Q1805" s="277"/>
    </row>
    <row r="1806" spans="1:17" s="275" customFormat="1" x14ac:dyDescent="0.2">
      <c r="A1806" s="282"/>
      <c r="B1806" s="282"/>
      <c r="C1806" s="282"/>
      <c r="D1806" s="279" t="s">
        <v>258</v>
      </c>
      <c r="E1806" s="276"/>
      <c r="F1806" s="386">
        <v>1</v>
      </c>
      <c r="G1806" s="386"/>
      <c r="H1806" s="386"/>
      <c r="I1806" s="386"/>
      <c r="J1806" s="386">
        <f t="shared" si="119"/>
        <v>1</v>
      </c>
      <c r="K1806" s="277"/>
      <c r="L1806" s="277"/>
      <c r="M1806" s="277"/>
      <c r="N1806" s="277"/>
      <c r="O1806" s="277"/>
      <c r="P1806" s="277"/>
      <c r="Q1806" s="277"/>
    </row>
    <row r="1807" spans="1:17" s="275" customFormat="1" ht="10.15" x14ac:dyDescent="0.2">
      <c r="A1807" s="282"/>
      <c r="B1807" s="282"/>
      <c r="C1807" s="282"/>
      <c r="D1807" s="279" t="s">
        <v>311</v>
      </c>
      <c r="E1807" s="276"/>
      <c r="F1807" s="386">
        <v>3</v>
      </c>
      <c r="G1807" s="386"/>
      <c r="H1807" s="386"/>
      <c r="I1807" s="386"/>
      <c r="J1807" s="386">
        <f t="shared" si="119"/>
        <v>3</v>
      </c>
      <c r="K1807" s="277"/>
      <c r="L1807" s="277"/>
      <c r="M1807" s="277"/>
      <c r="N1807" s="277"/>
      <c r="O1807" s="277"/>
      <c r="P1807" s="277"/>
      <c r="Q1807" s="277"/>
    </row>
    <row r="1808" spans="1:17" s="275" customFormat="1" ht="10.15" x14ac:dyDescent="0.2">
      <c r="A1808" s="282"/>
      <c r="B1808" s="282"/>
      <c r="C1808" s="282"/>
      <c r="D1808" s="279" t="s">
        <v>312</v>
      </c>
      <c r="E1808" s="276"/>
      <c r="F1808" s="386">
        <v>3</v>
      </c>
      <c r="G1808" s="386"/>
      <c r="H1808" s="386"/>
      <c r="I1808" s="386"/>
      <c r="J1808" s="386">
        <f t="shared" si="119"/>
        <v>3</v>
      </c>
      <c r="K1808" s="277"/>
      <c r="L1808" s="277"/>
      <c r="M1808" s="277"/>
      <c r="N1808" s="277"/>
      <c r="O1808" s="277"/>
      <c r="P1808" s="277"/>
      <c r="Q1808" s="277"/>
    </row>
    <row r="1809" spans="1:17" s="275" customFormat="1" ht="10.15" x14ac:dyDescent="0.2">
      <c r="A1809" s="282"/>
      <c r="B1809" s="282"/>
      <c r="C1809" s="282"/>
      <c r="D1809" s="279" t="s">
        <v>313</v>
      </c>
      <c r="E1809" s="276"/>
      <c r="F1809" s="386">
        <v>3</v>
      </c>
      <c r="G1809" s="386"/>
      <c r="H1809" s="386"/>
      <c r="I1809" s="386"/>
      <c r="J1809" s="386">
        <f t="shared" si="119"/>
        <v>3</v>
      </c>
      <c r="K1809" s="277"/>
      <c r="L1809" s="277"/>
      <c r="M1809" s="277"/>
      <c r="N1809" s="277"/>
      <c r="O1809" s="277"/>
      <c r="P1809" s="277"/>
      <c r="Q1809" s="277"/>
    </row>
    <row r="1810" spans="1:17" s="275" customFormat="1" ht="10.15" x14ac:dyDescent="0.2">
      <c r="A1810" s="282"/>
      <c r="B1810" s="282"/>
      <c r="C1810" s="282"/>
      <c r="D1810" s="279" t="s">
        <v>310</v>
      </c>
      <c r="E1810" s="276"/>
      <c r="F1810" s="386">
        <v>2</v>
      </c>
      <c r="G1810" s="386"/>
      <c r="H1810" s="386"/>
      <c r="I1810" s="386"/>
      <c r="J1810" s="386">
        <f t="shared" si="119"/>
        <v>2</v>
      </c>
      <c r="K1810" s="277"/>
      <c r="L1810" s="277"/>
      <c r="M1810" s="277"/>
      <c r="N1810" s="277"/>
      <c r="O1810" s="277"/>
      <c r="P1810" s="277"/>
      <c r="Q1810" s="277"/>
    </row>
    <row r="1811" spans="1:17" s="275" customFormat="1" ht="10.15" x14ac:dyDescent="0.2">
      <c r="A1811" s="282"/>
      <c r="B1811" s="282"/>
      <c r="C1811" s="282"/>
      <c r="D1811" s="279" t="s">
        <v>262</v>
      </c>
      <c r="E1811" s="276"/>
      <c r="F1811" s="386">
        <v>3</v>
      </c>
      <c r="G1811" s="386"/>
      <c r="H1811" s="386"/>
      <c r="I1811" s="386"/>
      <c r="J1811" s="386">
        <f t="shared" si="119"/>
        <v>3</v>
      </c>
      <c r="K1811" s="277"/>
      <c r="L1811" s="277"/>
      <c r="M1811" s="277"/>
      <c r="N1811" s="277"/>
      <c r="O1811" s="277"/>
      <c r="P1811" s="277"/>
      <c r="Q1811" s="277"/>
    </row>
    <row r="1812" spans="1:17" s="275" customFormat="1" ht="10.15" x14ac:dyDescent="0.2">
      <c r="A1812" s="282"/>
      <c r="B1812" s="282"/>
      <c r="C1812" s="282"/>
      <c r="D1812" s="279" t="s">
        <v>314</v>
      </c>
      <c r="E1812" s="276"/>
      <c r="F1812" s="386">
        <v>3</v>
      </c>
      <c r="G1812" s="386"/>
      <c r="H1812" s="386"/>
      <c r="I1812" s="386"/>
      <c r="J1812" s="386">
        <f t="shared" si="119"/>
        <v>3</v>
      </c>
      <c r="K1812" s="277"/>
      <c r="L1812" s="277"/>
      <c r="M1812" s="277"/>
      <c r="N1812" s="277"/>
      <c r="O1812" s="277"/>
      <c r="P1812" s="277"/>
      <c r="Q1812" s="277"/>
    </row>
    <row r="1813" spans="1:17" s="275" customFormat="1" ht="10.15" x14ac:dyDescent="0.2">
      <c r="A1813" s="282"/>
      <c r="B1813" s="282"/>
      <c r="C1813" s="282"/>
      <c r="D1813" s="279" t="s">
        <v>315</v>
      </c>
      <c r="E1813" s="276"/>
      <c r="F1813" s="386">
        <v>3</v>
      </c>
      <c r="G1813" s="386"/>
      <c r="H1813" s="386"/>
      <c r="I1813" s="386"/>
      <c r="J1813" s="386">
        <f t="shared" si="119"/>
        <v>3</v>
      </c>
      <c r="K1813" s="277"/>
      <c r="L1813" s="277"/>
      <c r="M1813" s="277"/>
      <c r="N1813" s="277"/>
      <c r="O1813" s="277"/>
      <c r="P1813" s="277"/>
      <c r="Q1813" s="277"/>
    </row>
    <row r="1814" spans="1:17" s="275" customFormat="1" ht="10.15" x14ac:dyDescent="0.2">
      <c r="A1814" s="282"/>
      <c r="B1814" s="282"/>
      <c r="C1814" s="282"/>
      <c r="D1814" s="279" t="s">
        <v>316</v>
      </c>
      <c r="E1814" s="276"/>
      <c r="F1814" s="386">
        <v>3</v>
      </c>
      <c r="G1814" s="386"/>
      <c r="H1814" s="386"/>
      <c r="I1814" s="386"/>
      <c r="J1814" s="386">
        <f t="shared" si="119"/>
        <v>3</v>
      </c>
      <c r="K1814" s="277"/>
      <c r="L1814" s="277"/>
      <c r="M1814" s="277"/>
      <c r="N1814" s="277"/>
      <c r="O1814" s="277"/>
      <c r="P1814" s="277"/>
      <c r="Q1814" s="277"/>
    </row>
    <row r="1815" spans="1:17" s="275" customFormat="1" ht="10.15" x14ac:dyDescent="0.2">
      <c r="A1815" s="282"/>
      <c r="B1815" s="282"/>
      <c r="C1815" s="282"/>
      <c r="D1815" s="279" t="s">
        <v>317</v>
      </c>
      <c r="E1815" s="276"/>
      <c r="F1815" s="386">
        <v>3</v>
      </c>
      <c r="G1815" s="386"/>
      <c r="H1815" s="386"/>
      <c r="I1815" s="386"/>
      <c r="J1815" s="386">
        <f t="shared" si="119"/>
        <v>3</v>
      </c>
      <c r="K1815" s="277"/>
      <c r="L1815" s="277"/>
      <c r="M1815" s="277"/>
      <c r="N1815" s="277"/>
      <c r="O1815" s="277"/>
      <c r="P1815" s="277"/>
      <c r="Q1815" s="277"/>
    </row>
    <row r="1816" spans="1:17" s="275" customFormat="1" ht="10.15" x14ac:dyDescent="0.2">
      <c r="A1816" s="282"/>
      <c r="B1816" s="282"/>
      <c r="C1816" s="282"/>
      <c r="D1816" s="279" t="s">
        <v>318</v>
      </c>
      <c r="E1816" s="276"/>
      <c r="F1816" s="386">
        <v>3</v>
      </c>
      <c r="G1816" s="386"/>
      <c r="H1816" s="386"/>
      <c r="I1816" s="386"/>
      <c r="J1816" s="386">
        <f t="shared" si="119"/>
        <v>3</v>
      </c>
      <c r="K1816" s="277"/>
      <c r="L1816" s="277"/>
      <c r="M1816" s="277"/>
      <c r="N1816" s="277"/>
      <c r="O1816" s="277"/>
      <c r="P1816" s="277"/>
      <c r="Q1816" s="277"/>
    </row>
    <row r="1817" spans="1:17" s="275" customFormat="1" ht="10.15" x14ac:dyDescent="0.2">
      <c r="A1817" s="282"/>
      <c r="B1817" s="282"/>
      <c r="C1817" s="282"/>
      <c r="D1817" s="279" t="s">
        <v>266</v>
      </c>
      <c r="E1817" s="276"/>
      <c r="F1817" s="386">
        <v>3</v>
      </c>
      <c r="G1817" s="386"/>
      <c r="H1817" s="386"/>
      <c r="I1817" s="386"/>
      <c r="J1817" s="386">
        <f t="shared" si="119"/>
        <v>3</v>
      </c>
      <c r="K1817" s="277"/>
      <c r="L1817" s="277"/>
      <c r="M1817" s="277"/>
      <c r="N1817" s="277"/>
      <c r="O1817" s="277"/>
      <c r="P1817" s="277"/>
      <c r="Q1817" s="277"/>
    </row>
    <row r="1818" spans="1:17" s="275" customFormat="1" ht="10.15" x14ac:dyDescent="0.2">
      <c r="A1818" s="282"/>
      <c r="B1818" s="282"/>
      <c r="C1818" s="282"/>
      <c r="D1818" s="279" t="s">
        <v>267</v>
      </c>
      <c r="E1818" s="276"/>
      <c r="F1818" s="386">
        <v>3</v>
      </c>
      <c r="G1818" s="386"/>
      <c r="H1818" s="386"/>
      <c r="I1818" s="386"/>
      <c r="J1818" s="386">
        <f t="shared" si="119"/>
        <v>3</v>
      </c>
      <c r="K1818" s="277"/>
      <c r="L1818" s="277"/>
      <c r="M1818" s="277"/>
      <c r="N1818" s="277"/>
      <c r="O1818" s="277"/>
      <c r="P1818" s="277"/>
      <c r="Q1818" s="277"/>
    </row>
    <row r="1819" spans="1:17" s="275" customFormat="1" ht="10.15" x14ac:dyDescent="0.2">
      <c r="A1819" s="282"/>
      <c r="B1819" s="282"/>
      <c r="C1819" s="282"/>
      <c r="D1819" s="279" t="s">
        <v>268</v>
      </c>
      <c r="E1819" s="276"/>
      <c r="F1819" s="386">
        <v>3</v>
      </c>
      <c r="G1819" s="386"/>
      <c r="H1819" s="386"/>
      <c r="I1819" s="386"/>
      <c r="J1819" s="386">
        <f t="shared" si="119"/>
        <v>3</v>
      </c>
      <c r="K1819" s="277"/>
      <c r="L1819" s="277"/>
      <c r="M1819" s="277"/>
      <c r="N1819" s="277"/>
      <c r="O1819" s="277"/>
      <c r="P1819" s="277"/>
      <c r="Q1819" s="277"/>
    </row>
    <row r="1820" spans="1:17" s="275" customFormat="1" ht="10.15" x14ac:dyDescent="0.2">
      <c r="A1820" s="282"/>
      <c r="B1820" s="282"/>
      <c r="C1820" s="282"/>
      <c r="D1820" s="279" t="s">
        <v>269</v>
      </c>
      <c r="E1820" s="276"/>
      <c r="F1820" s="386">
        <v>3</v>
      </c>
      <c r="G1820" s="386"/>
      <c r="H1820" s="386"/>
      <c r="I1820" s="386"/>
      <c r="J1820" s="386">
        <f t="shared" si="119"/>
        <v>3</v>
      </c>
      <c r="K1820" s="277"/>
      <c r="L1820" s="277"/>
      <c r="M1820" s="277"/>
      <c r="N1820" s="277"/>
      <c r="O1820" s="277"/>
      <c r="P1820" s="277"/>
      <c r="Q1820" s="277"/>
    </row>
    <row r="1821" spans="1:17" s="275" customFormat="1" ht="10.15" x14ac:dyDescent="0.2">
      <c r="A1821" s="282"/>
      <c r="B1821" s="282"/>
      <c r="C1821" s="282"/>
      <c r="D1821" s="279" t="s">
        <v>270</v>
      </c>
      <c r="E1821" s="276"/>
      <c r="F1821" s="386">
        <v>3</v>
      </c>
      <c r="G1821" s="386"/>
      <c r="H1821" s="386"/>
      <c r="I1821" s="386"/>
      <c r="J1821" s="386">
        <f t="shared" si="119"/>
        <v>3</v>
      </c>
      <c r="K1821" s="277"/>
      <c r="L1821" s="277"/>
      <c r="M1821" s="277"/>
      <c r="N1821" s="277"/>
      <c r="O1821" s="277"/>
      <c r="P1821" s="277"/>
      <c r="Q1821" s="277"/>
    </row>
    <row r="1822" spans="1:17" s="275" customFormat="1" ht="10.15" x14ac:dyDescent="0.2">
      <c r="A1822" s="282"/>
      <c r="B1822" s="282"/>
      <c r="C1822" s="282"/>
      <c r="D1822" s="279" t="s">
        <v>271</v>
      </c>
      <c r="E1822" s="276"/>
      <c r="F1822" s="386">
        <v>3</v>
      </c>
      <c r="G1822" s="386"/>
      <c r="H1822" s="386"/>
      <c r="I1822" s="386"/>
      <c r="J1822" s="386">
        <f t="shared" si="119"/>
        <v>3</v>
      </c>
      <c r="K1822" s="277"/>
      <c r="L1822" s="277"/>
      <c r="M1822" s="277"/>
      <c r="N1822" s="277"/>
      <c r="O1822" s="277"/>
      <c r="P1822" s="277"/>
      <c r="Q1822" s="277"/>
    </row>
    <row r="1823" spans="1:17" s="275" customFormat="1" ht="10.15" x14ac:dyDescent="0.2">
      <c r="A1823" s="282"/>
      <c r="B1823" s="282"/>
      <c r="C1823" s="282"/>
      <c r="D1823" s="279" t="s">
        <v>272</v>
      </c>
      <c r="E1823" s="276"/>
      <c r="F1823" s="386">
        <v>3</v>
      </c>
      <c r="G1823" s="386"/>
      <c r="H1823" s="386"/>
      <c r="I1823" s="386"/>
      <c r="J1823" s="386">
        <f t="shared" si="119"/>
        <v>3</v>
      </c>
      <c r="K1823" s="277"/>
      <c r="L1823" s="277"/>
      <c r="M1823" s="277"/>
      <c r="N1823" s="277"/>
      <c r="O1823" s="277"/>
      <c r="P1823" s="277"/>
      <c r="Q1823" s="277"/>
    </row>
    <row r="1824" spans="1:17" s="275" customFormat="1" ht="10.15" x14ac:dyDescent="0.2">
      <c r="A1824" s="282"/>
      <c r="B1824" s="282"/>
      <c r="C1824" s="282"/>
      <c r="D1824" s="279" t="s">
        <v>273</v>
      </c>
      <c r="E1824" s="276"/>
      <c r="F1824" s="386">
        <v>3</v>
      </c>
      <c r="G1824" s="386"/>
      <c r="H1824" s="386"/>
      <c r="I1824" s="386"/>
      <c r="J1824" s="386">
        <f t="shared" si="119"/>
        <v>3</v>
      </c>
      <c r="K1824" s="277"/>
      <c r="L1824" s="277"/>
      <c r="M1824" s="277"/>
      <c r="N1824" s="277"/>
      <c r="O1824" s="277"/>
      <c r="P1824" s="277"/>
      <c r="Q1824" s="277"/>
    </row>
    <row r="1825" spans="1:17" s="275" customFormat="1" ht="10.15" x14ac:dyDescent="0.2">
      <c r="A1825" s="282"/>
      <c r="B1825" s="282"/>
      <c r="C1825" s="282"/>
      <c r="D1825" s="279" t="s">
        <v>274</v>
      </c>
      <c r="E1825" s="276"/>
      <c r="F1825" s="386">
        <v>3</v>
      </c>
      <c r="G1825" s="386"/>
      <c r="H1825" s="386"/>
      <c r="I1825" s="386"/>
      <c r="J1825" s="386">
        <f t="shared" si="119"/>
        <v>3</v>
      </c>
      <c r="K1825" s="277"/>
      <c r="L1825" s="277"/>
      <c r="M1825" s="277"/>
      <c r="N1825" s="277"/>
      <c r="O1825" s="277"/>
      <c r="P1825" s="277"/>
      <c r="Q1825" s="277"/>
    </row>
    <row r="1826" spans="1:17" s="275" customFormat="1" ht="10.15" x14ac:dyDescent="0.2">
      <c r="A1826" s="282"/>
      <c r="B1826" s="282"/>
      <c r="C1826" s="282"/>
      <c r="D1826" s="279" t="s">
        <v>275</v>
      </c>
      <c r="E1826" s="276"/>
      <c r="F1826" s="386">
        <v>3</v>
      </c>
      <c r="G1826" s="386"/>
      <c r="H1826" s="386"/>
      <c r="I1826" s="386"/>
      <c r="J1826" s="386">
        <f t="shared" si="119"/>
        <v>3</v>
      </c>
      <c r="K1826" s="277"/>
      <c r="L1826" s="277"/>
      <c r="M1826" s="277"/>
      <c r="N1826" s="277"/>
      <c r="O1826" s="277"/>
      <c r="P1826" s="277"/>
      <c r="Q1826" s="277"/>
    </row>
    <row r="1827" spans="1:17" s="275" customFormat="1" x14ac:dyDescent="0.2">
      <c r="A1827" s="282"/>
      <c r="B1827" s="282"/>
      <c r="C1827" s="282"/>
      <c r="D1827" s="284" t="s">
        <v>285</v>
      </c>
      <c r="E1827" s="276"/>
      <c r="F1827" s="386"/>
      <c r="G1827" s="386"/>
      <c r="H1827" s="386"/>
      <c r="I1827" s="386"/>
      <c r="J1827" s="386"/>
      <c r="K1827" s="277"/>
      <c r="L1827" s="277"/>
      <c r="M1827" s="277"/>
      <c r="N1827" s="277"/>
      <c r="O1827" s="277"/>
      <c r="P1827" s="277"/>
      <c r="Q1827" s="277"/>
    </row>
    <row r="1828" spans="1:17" s="275" customFormat="1" ht="10.15" x14ac:dyDescent="0.2">
      <c r="A1828" s="282"/>
      <c r="B1828" s="282"/>
      <c r="C1828" s="282"/>
      <c r="D1828" s="279" t="s">
        <v>283</v>
      </c>
      <c r="E1828" s="276"/>
      <c r="F1828" s="386">
        <v>1</v>
      </c>
      <c r="G1828" s="386"/>
      <c r="H1828" s="386"/>
      <c r="I1828" s="386"/>
      <c r="J1828" s="386">
        <f t="shared" ref="J1828" si="120">ROUND(PRODUCT(F1828:I1828),2)</f>
        <v>1</v>
      </c>
      <c r="K1828" s="277"/>
      <c r="L1828" s="277"/>
      <c r="M1828" s="277"/>
      <c r="N1828" s="277"/>
      <c r="O1828" s="277"/>
      <c r="P1828" s="277"/>
      <c r="Q1828" s="277"/>
    </row>
    <row r="1829" spans="1:17" s="275" customFormat="1" ht="10.15" x14ac:dyDescent="0.2">
      <c r="A1829" s="282"/>
      <c r="B1829" s="282"/>
      <c r="C1829" s="282"/>
      <c r="D1829" s="284" t="s">
        <v>327</v>
      </c>
      <c r="E1829" s="276"/>
      <c r="F1829" s="386"/>
      <c r="G1829" s="386"/>
      <c r="H1829" s="386"/>
      <c r="I1829" s="386"/>
      <c r="J1829" s="386"/>
      <c r="K1829" s="277"/>
      <c r="L1829" s="277"/>
      <c r="M1829" s="277"/>
      <c r="N1829" s="277"/>
      <c r="O1829" s="277"/>
      <c r="P1829" s="277"/>
      <c r="Q1829" s="277"/>
    </row>
    <row r="1830" spans="1:17" s="275" customFormat="1" x14ac:dyDescent="0.2">
      <c r="A1830" s="282"/>
      <c r="B1830" s="282"/>
      <c r="C1830" s="282"/>
      <c r="D1830" s="284" t="s">
        <v>308</v>
      </c>
      <c r="E1830" s="276"/>
      <c r="F1830" s="386"/>
      <c r="G1830" s="386"/>
      <c r="H1830" s="386"/>
      <c r="I1830" s="386"/>
      <c r="J1830" s="386"/>
      <c r="K1830" s="277"/>
      <c r="L1830" s="277"/>
      <c r="M1830" s="277"/>
      <c r="N1830" s="277"/>
      <c r="O1830" s="277"/>
      <c r="P1830" s="277"/>
      <c r="Q1830" s="277"/>
    </row>
    <row r="1831" spans="1:17" s="275" customFormat="1" ht="10.15" x14ac:dyDescent="0.2">
      <c r="A1831" s="282"/>
      <c r="B1831" s="282"/>
      <c r="C1831" s="282"/>
      <c r="D1831" s="279" t="s">
        <v>287</v>
      </c>
      <c r="E1831" s="276"/>
      <c r="F1831" s="386"/>
      <c r="G1831" s="386"/>
      <c r="H1831" s="386"/>
      <c r="I1831" s="386"/>
      <c r="J1831" s="386"/>
      <c r="K1831" s="277"/>
      <c r="L1831" s="277"/>
      <c r="M1831" s="277"/>
      <c r="N1831" s="277"/>
      <c r="O1831" s="277"/>
      <c r="P1831" s="277"/>
      <c r="Q1831" s="277"/>
    </row>
    <row r="1832" spans="1:17" s="275" customFormat="1" ht="10.15" x14ac:dyDescent="0.2">
      <c r="A1832" s="282"/>
      <c r="B1832" s="282"/>
      <c r="C1832" s="282"/>
      <c r="D1832" s="279" t="s">
        <v>257</v>
      </c>
      <c r="E1832" s="276"/>
      <c r="F1832" s="386">
        <v>1</v>
      </c>
      <c r="G1832" s="386"/>
      <c r="H1832" s="386"/>
      <c r="I1832" s="386"/>
      <c r="J1832" s="386">
        <f t="shared" ref="J1832:J1854" si="121">ROUND(PRODUCT(F1832:I1832),2)</f>
        <v>1</v>
      </c>
      <c r="K1832" s="277"/>
      <c r="L1832" s="277"/>
      <c r="M1832" s="277"/>
      <c r="N1832" s="277"/>
      <c r="O1832" s="277"/>
      <c r="P1832" s="277"/>
      <c r="Q1832" s="277"/>
    </row>
    <row r="1833" spans="1:17" s="275" customFormat="1" x14ac:dyDescent="0.2">
      <c r="A1833" s="282"/>
      <c r="B1833" s="282"/>
      <c r="C1833" s="282"/>
      <c r="D1833" s="279" t="s">
        <v>258</v>
      </c>
      <c r="E1833" s="276"/>
      <c r="F1833" s="386">
        <v>1</v>
      </c>
      <c r="G1833" s="386"/>
      <c r="H1833" s="386"/>
      <c r="I1833" s="386"/>
      <c r="J1833" s="386">
        <f t="shared" si="121"/>
        <v>1</v>
      </c>
      <c r="K1833" s="277"/>
      <c r="L1833" s="277"/>
      <c r="M1833" s="277"/>
      <c r="N1833" s="277"/>
      <c r="O1833" s="277"/>
      <c r="P1833" s="277"/>
      <c r="Q1833" s="277"/>
    </row>
    <row r="1834" spans="1:17" s="275" customFormat="1" x14ac:dyDescent="0.2">
      <c r="A1834" s="282"/>
      <c r="B1834" s="282"/>
      <c r="C1834" s="282"/>
      <c r="D1834" s="279" t="s">
        <v>259</v>
      </c>
      <c r="E1834" s="276"/>
      <c r="F1834" s="386">
        <v>1</v>
      </c>
      <c r="G1834" s="386"/>
      <c r="H1834" s="386"/>
      <c r="I1834" s="386"/>
      <c r="J1834" s="386">
        <f t="shared" si="121"/>
        <v>1</v>
      </c>
      <c r="K1834" s="277"/>
      <c r="L1834" s="277"/>
      <c r="M1834" s="277"/>
      <c r="N1834" s="277"/>
      <c r="O1834" s="277"/>
      <c r="P1834" s="277"/>
      <c r="Q1834" s="277"/>
    </row>
    <row r="1835" spans="1:17" s="275" customFormat="1" ht="10.15" x14ac:dyDescent="0.2">
      <c r="A1835" s="282"/>
      <c r="B1835" s="282"/>
      <c r="C1835" s="282"/>
      <c r="D1835" s="279" t="s">
        <v>311</v>
      </c>
      <c r="E1835" s="276"/>
      <c r="F1835" s="386">
        <v>3</v>
      </c>
      <c r="G1835" s="386"/>
      <c r="H1835" s="386"/>
      <c r="I1835" s="386"/>
      <c r="J1835" s="386">
        <f t="shared" si="121"/>
        <v>3</v>
      </c>
      <c r="K1835" s="277"/>
      <c r="L1835" s="277"/>
      <c r="M1835" s="277"/>
      <c r="N1835" s="277"/>
      <c r="O1835" s="277"/>
      <c r="P1835" s="277"/>
      <c r="Q1835" s="277"/>
    </row>
    <row r="1836" spans="1:17" s="275" customFormat="1" ht="10.15" x14ac:dyDescent="0.2">
      <c r="A1836" s="282"/>
      <c r="B1836" s="282"/>
      <c r="C1836" s="282"/>
      <c r="D1836" s="279" t="s">
        <v>312</v>
      </c>
      <c r="E1836" s="276"/>
      <c r="F1836" s="386">
        <v>3</v>
      </c>
      <c r="G1836" s="386"/>
      <c r="H1836" s="386"/>
      <c r="I1836" s="386"/>
      <c r="J1836" s="386">
        <f t="shared" si="121"/>
        <v>3</v>
      </c>
      <c r="K1836" s="277"/>
      <c r="L1836" s="277"/>
      <c r="M1836" s="277"/>
      <c r="N1836" s="277"/>
      <c r="O1836" s="277"/>
      <c r="P1836" s="277"/>
      <c r="Q1836" s="277"/>
    </row>
    <row r="1837" spans="1:17" s="275" customFormat="1" ht="10.15" x14ac:dyDescent="0.2">
      <c r="A1837" s="282"/>
      <c r="B1837" s="282"/>
      <c r="C1837" s="282"/>
      <c r="D1837" s="279" t="s">
        <v>313</v>
      </c>
      <c r="E1837" s="276"/>
      <c r="F1837" s="386">
        <v>3</v>
      </c>
      <c r="G1837" s="386"/>
      <c r="H1837" s="386"/>
      <c r="I1837" s="386"/>
      <c r="J1837" s="386">
        <f t="shared" si="121"/>
        <v>3</v>
      </c>
      <c r="K1837" s="277"/>
      <c r="L1837" s="277"/>
      <c r="M1837" s="277"/>
      <c r="N1837" s="277"/>
      <c r="O1837" s="277"/>
      <c r="P1837" s="277"/>
      <c r="Q1837" s="277"/>
    </row>
    <row r="1838" spans="1:17" s="275" customFormat="1" ht="10.15" x14ac:dyDescent="0.2">
      <c r="A1838" s="282"/>
      <c r="B1838" s="282"/>
      <c r="C1838" s="282"/>
      <c r="D1838" s="279" t="s">
        <v>310</v>
      </c>
      <c r="E1838" s="276"/>
      <c r="F1838" s="386">
        <v>2</v>
      </c>
      <c r="G1838" s="386"/>
      <c r="H1838" s="386"/>
      <c r="I1838" s="386"/>
      <c r="J1838" s="386">
        <f t="shared" si="121"/>
        <v>2</v>
      </c>
      <c r="K1838" s="277"/>
      <c r="L1838" s="277"/>
      <c r="M1838" s="277"/>
      <c r="N1838" s="277"/>
      <c r="O1838" s="277"/>
      <c r="P1838" s="277"/>
      <c r="Q1838" s="277"/>
    </row>
    <row r="1839" spans="1:17" s="275" customFormat="1" ht="10.15" x14ac:dyDescent="0.2">
      <c r="A1839" s="282"/>
      <c r="B1839" s="282"/>
      <c r="C1839" s="282"/>
      <c r="D1839" s="279" t="s">
        <v>262</v>
      </c>
      <c r="E1839" s="276"/>
      <c r="F1839" s="386">
        <v>3</v>
      </c>
      <c r="G1839" s="386"/>
      <c r="H1839" s="386"/>
      <c r="I1839" s="386"/>
      <c r="J1839" s="386">
        <f t="shared" si="121"/>
        <v>3</v>
      </c>
      <c r="K1839" s="277"/>
      <c r="L1839" s="277"/>
      <c r="M1839" s="277"/>
      <c r="N1839" s="277"/>
      <c r="O1839" s="277"/>
      <c r="P1839" s="277"/>
      <c r="Q1839" s="277"/>
    </row>
    <row r="1840" spans="1:17" s="275" customFormat="1" ht="10.15" x14ac:dyDescent="0.2">
      <c r="A1840" s="282"/>
      <c r="B1840" s="282"/>
      <c r="C1840" s="282"/>
      <c r="D1840" s="279" t="s">
        <v>314</v>
      </c>
      <c r="E1840" s="276"/>
      <c r="F1840" s="386">
        <v>3</v>
      </c>
      <c r="G1840" s="386"/>
      <c r="H1840" s="386"/>
      <c r="I1840" s="386"/>
      <c r="J1840" s="386">
        <f t="shared" si="121"/>
        <v>3</v>
      </c>
      <c r="K1840" s="277"/>
      <c r="L1840" s="277"/>
      <c r="M1840" s="277"/>
      <c r="N1840" s="277"/>
      <c r="O1840" s="277"/>
      <c r="P1840" s="277"/>
      <c r="Q1840" s="277"/>
    </row>
    <row r="1841" spans="1:17" s="275" customFormat="1" ht="10.15" x14ac:dyDescent="0.2">
      <c r="A1841" s="282"/>
      <c r="B1841" s="282"/>
      <c r="C1841" s="282"/>
      <c r="D1841" s="279" t="s">
        <v>315</v>
      </c>
      <c r="E1841" s="276"/>
      <c r="F1841" s="386">
        <v>3</v>
      </c>
      <c r="G1841" s="386"/>
      <c r="H1841" s="386"/>
      <c r="I1841" s="386"/>
      <c r="J1841" s="386">
        <f t="shared" si="121"/>
        <v>3</v>
      </c>
      <c r="K1841" s="277"/>
      <c r="L1841" s="277"/>
      <c r="M1841" s="277"/>
      <c r="N1841" s="277"/>
      <c r="O1841" s="277"/>
      <c r="P1841" s="277"/>
      <c r="Q1841" s="277"/>
    </row>
    <row r="1842" spans="1:17" s="275" customFormat="1" ht="10.15" x14ac:dyDescent="0.2">
      <c r="A1842" s="282"/>
      <c r="B1842" s="282"/>
      <c r="C1842" s="282"/>
      <c r="D1842" s="279" t="s">
        <v>316</v>
      </c>
      <c r="E1842" s="276"/>
      <c r="F1842" s="386">
        <v>3</v>
      </c>
      <c r="G1842" s="386"/>
      <c r="H1842" s="386"/>
      <c r="I1842" s="386"/>
      <c r="J1842" s="386">
        <f t="shared" si="121"/>
        <v>3</v>
      </c>
      <c r="K1842" s="277"/>
      <c r="L1842" s="277"/>
      <c r="M1842" s="277"/>
      <c r="N1842" s="277"/>
      <c r="O1842" s="277"/>
      <c r="P1842" s="277"/>
      <c r="Q1842" s="277"/>
    </row>
    <row r="1843" spans="1:17" s="275" customFormat="1" ht="10.15" x14ac:dyDescent="0.2">
      <c r="A1843" s="282"/>
      <c r="B1843" s="282"/>
      <c r="C1843" s="282"/>
      <c r="D1843" s="279" t="s">
        <v>317</v>
      </c>
      <c r="E1843" s="276"/>
      <c r="F1843" s="386">
        <v>3</v>
      </c>
      <c r="G1843" s="386"/>
      <c r="H1843" s="386"/>
      <c r="I1843" s="386"/>
      <c r="J1843" s="386">
        <f t="shared" si="121"/>
        <v>3</v>
      </c>
      <c r="K1843" s="277"/>
      <c r="L1843" s="277"/>
      <c r="M1843" s="277"/>
      <c r="N1843" s="277"/>
      <c r="O1843" s="277"/>
      <c r="P1843" s="277"/>
      <c r="Q1843" s="277"/>
    </row>
    <row r="1844" spans="1:17" s="275" customFormat="1" ht="10.15" x14ac:dyDescent="0.2">
      <c r="A1844" s="282"/>
      <c r="B1844" s="282"/>
      <c r="C1844" s="282"/>
      <c r="D1844" s="279" t="s">
        <v>318</v>
      </c>
      <c r="E1844" s="276"/>
      <c r="F1844" s="386">
        <v>3</v>
      </c>
      <c r="G1844" s="386"/>
      <c r="H1844" s="386"/>
      <c r="I1844" s="386"/>
      <c r="J1844" s="386">
        <f t="shared" si="121"/>
        <v>3</v>
      </c>
      <c r="K1844" s="277"/>
      <c r="L1844" s="277"/>
      <c r="M1844" s="277"/>
      <c r="N1844" s="277"/>
      <c r="O1844" s="277"/>
      <c r="P1844" s="277"/>
      <c r="Q1844" s="277"/>
    </row>
    <row r="1845" spans="1:17" s="275" customFormat="1" ht="10.15" x14ac:dyDescent="0.2">
      <c r="A1845" s="282"/>
      <c r="B1845" s="282"/>
      <c r="C1845" s="282"/>
      <c r="D1845" s="279" t="s">
        <v>266</v>
      </c>
      <c r="E1845" s="276"/>
      <c r="F1845" s="386">
        <v>3</v>
      </c>
      <c r="G1845" s="386"/>
      <c r="H1845" s="386"/>
      <c r="I1845" s="386"/>
      <c r="J1845" s="386">
        <f t="shared" si="121"/>
        <v>3</v>
      </c>
      <c r="K1845" s="277"/>
      <c r="L1845" s="277"/>
      <c r="M1845" s="277"/>
      <c r="N1845" s="277"/>
      <c r="O1845" s="277"/>
      <c r="P1845" s="277"/>
      <c r="Q1845" s="277"/>
    </row>
    <row r="1846" spans="1:17" s="275" customFormat="1" ht="10.15" x14ac:dyDescent="0.2">
      <c r="A1846" s="282"/>
      <c r="B1846" s="282"/>
      <c r="C1846" s="282"/>
      <c r="D1846" s="279" t="s">
        <v>267</v>
      </c>
      <c r="E1846" s="276"/>
      <c r="F1846" s="386">
        <v>3</v>
      </c>
      <c r="G1846" s="386"/>
      <c r="H1846" s="386"/>
      <c r="I1846" s="386"/>
      <c r="J1846" s="386">
        <f t="shared" si="121"/>
        <v>3</v>
      </c>
      <c r="K1846" s="277"/>
      <c r="L1846" s="277"/>
      <c r="M1846" s="277"/>
      <c r="N1846" s="277"/>
      <c r="O1846" s="277"/>
      <c r="P1846" s="277"/>
      <c r="Q1846" s="277"/>
    </row>
    <row r="1847" spans="1:17" s="275" customFormat="1" ht="10.15" x14ac:dyDescent="0.2">
      <c r="A1847" s="282"/>
      <c r="B1847" s="282"/>
      <c r="C1847" s="282"/>
      <c r="D1847" s="279" t="s">
        <v>268</v>
      </c>
      <c r="E1847" s="276"/>
      <c r="F1847" s="386">
        <v>3</v>
      </c>
      <c r="G1847" s="386"/>
      <c r="H1847" s="386"/>
      <c r="I1847" s="386"/>
      <c r="J1847" s="386">
        <f t="shared" si="121"/>
        <v>3</v>
      </c>
      <c r="K1847" s="277"/>
      <c r="L1847" s="277"/>
      <c r="M1847" s="277"/>
      <c r="N1847" s="277"/>
      <c r="O1847" s="277"/>
      <c r="P1847" s="277"/>
      <c r="Q1847" s="277"/>
    </row>
    <row r="1848" spans="1:17" s="275" customFormat="1" ht="10.15" x14ac:dyDescent="0.2">
      <c r="A1848" s="282"/>
      <c r="B1848" s="282"/>
      <c r="C1848" s="282"/>
      <c r="D1848" s="279" t="s">
        <v>269</v>
      </c>
      <c r="E1848" s="276"/>
      <c r="F1848" s="386">
        <v>3</v>
      </c>
      <c r="G1848" s="386"/>
      <c r="H1848" s="386"/>
      <c r="I1848" s="386"/>
      <c r="J1848" s="386">
        <f t="shared" si="121"/>
        <v>3</v>
      </c>
      <c r="K1848" s="277"/>
      <c r="L1848" s="277"/>
      <c r="M1848" s="277"/>
      <c r="N1848" s="277"/>
      <c r="O1848" s="277"/>
      <c r="P1848" s="277"/>
      <c r="Q1848" s="277"/>
    </row>
    <row r="1849" spans="1:17" s="275" customFormat="1" ht="10.15" x14ac:dyDescent="0.2">
      <c r="A1849" s="282"/>
      <c r="B1849" s="282"/>
      <c r="C1849" s="282"/>
      <c r="D1849" s="279" t="s">
        <v>270</v>
      </c>
      <c r="E1849" s="276"/>
      <c r="F1849" s="386">
        <v>3</v>
      </c>
      <c r="G1849" s="386"/>
      <c r="H1849" s="386"/>
      <c r="I1849" s="386"/>
      <c r="J1849" s="386">
        <f t="shared" si="121"/>
        <v>3</v>
      </c>
      <c r="K1849" s="277"/>
      <c r="L1849" s="277"/>
      <c r="M1849" s="277"/>
      <c r="N1849" s="277"/>
      <c r="O1849" s="277"/>
      <c r="P1849" s="277"/>
      <c r="Q1849" s="277"/>
    </row>
    <row r="1850" spans="1:17" s="275" customFormat="1" ht="10.15" x14ac:dyDescent="0.2">
      <c r="A1850" s="282"/>
      <c r="B1850" s="282"/>
      <c r="C1850" s="282"/>
      <c r="D1850" s="279" t="s">
        <v>271</v>
      </c>
      <c r="E1850" s="276"/>
      <c r="F1850" s="386">
        <v>3</v>
      </c>
      <c r="G1850" s="386"/>
      <c r="H1850" s="386"/>
      <c r="I1850" s="386"/>
      <c r="J1850" s="386">
        <f t="shared" si="121"/>
        <v>3</v>
      </c>
      <c r="K1850" s="277"/>
      <c r="L1850" s="277"/>
      <c r="M1850" s="277"/>
      <c r="N1850" s="277"/>
      <c r="O1850" s="277"/>
      <c r="P1850" s="277"/>
      <c r="Q1850" s="277"/>
    </row>
    <row r="1851" spans="1:17" s="275" customFormat="1" ht="10.15" x14ac:dyDescent="0.2">
      <c r="A1851" s="282"/>
      <c r="B1851" s="282"/>
      <c r="C1851" s="282"/>
      <c r="D1851" s="279" t="s">
        <v>272</v>
      </c>
      <c r="E1851" s="276"/>
      <c r="F1851" s="386">
        <v>3</v>
      </c>
      <c r="G1851" s="386"/>
      <c r="H1851" s="386"/>
      <c r="I1851" s="386"/>
      <c r="J1851" s="386">
        <f t="shared" si="121"/>
        <v>3</v>
      </c>
      <c r="K1851" s="277"/>
      <c r="L1851" s="277"/>
      <c r="M1851" s="277"/>
      <c r="N1851" s="277"/>
      <c r="O1851" s="277"/>
      <c r="P1851" s="277"/>
      <c r="Q1851" s="277"/>
    </row>
    <row r="1852" spans="1:17" s="275" customFormat="1" ht="10.15" x14ac:dyDescent="0.2">
      <c r="A1852" s="282"/>
      <c r="B1852" s="282"/>
      <c r="C1852" s="282"/>
      <c r="D1852" s="279" t="s">
        <v>273</v>
      </c>
      <c r="E1852" s="276"/>
      <c r="F1852" s="386">
        <v>3</v>
      </c>
      <c r="G1852" s="386"/>
      <c r="H1852" s="386"/>
      <c r="I1852" s="386"/>
      <c r="J1852" s="386">
        <f t="shared" si="121"/>
        <v>3</v>
      </c>
      <c r="K1852" s="277"/>
      <c r="L1852" s="277"/>
      <c r="M1852" s="277"/>
      <c r="N1852" s="277"/>
      <c r="O1852" s="277"/>
      <c r="P1852" s="277"/>
      <c r="Q1852" s="277"/>
    </row>
    <row r="1853" spans="1:17" s="275" customFormat="1" ht="10.15" x14ac:dyDescent="0.2">
      <c r="A1853" s="282"/>
      <c r="B1853" s="282"/>
      <c r="C1853" s="282"/>
      <c r="D1853" s="279" t="s">
        <v>274</v>
      </c>
      <c r="E1853" s="276"/>
      <c r="F1853" s="386">
        <v>3</v>
      </c>
      <c r="G1853" s="386"/>
      <c r="H1853" s="386"/>
      <c r="I1853" s="386"/>
      <c r="J1853" s="386">
        <f t="shared" si="121"/>
        <v>3</v>
      </c>
      <c r="K1853" s="277"/>
      <c r="L1853" s="277"/>
      <c r="M1853" s="277"/>
      <c r="N1853" s="277"/>
      <c r="O1853" s="277"/>
      <c r="P1853" s="277"/>
      <c r="Q1853" s="277"/>
    </row>
    <row r="1854" spans="1:17" s="275" customFormat="1" ht="10.15" x14ac:dyDescent="0.2">
      <c r="A1854" s="282"/>
      <c r="B1854" s="282"/>
      <c r="C1854" s="282"/>
      <c r="D1854" s="279" t="s">
        <v>275</v>
      </c>
      <c r="E1854" s="276"/>
      <c r="F1854" s="386">
        <v>3</v>
      </c>
      <c r="G1854" s="386"/>
      <c r="H1854" s="386"/>
      <c r="I1854" s="386"/>
      <c r="J1854" s="386">
        <f t="shared" si="121"/>
        <v>3</v>
      </c>
      <c r="K1854" s="277"/>
      <c r="L1854" s="277"/>
      <c r="M1854" s="277"/>
      <c r="N1854" s="277"/>
      <c r="O1854" s="277"/>
      <c r="P1854" s="277"/>
      <c r="Q1854" s="277"/>
    </row>
    <row r="1855" spans="1:17" s="275" customFormat="1" ht="10.15" x14ac:dyDescent="0.2">
      <c r="A1855" s="282"/>
      <c r="B1855" s="282"/>
      <c r="C1855" s="282"/>
      <c r="D1855" s="284" t="str">
        <f>"Total item "&amp;A1801</f>
        <v>Total item 10.12</v>
      </c>
      <c r="E1855" s="276"/>
      <c r="F1855" s="386"/>
      <c r="G1855" s="386"/>
      <c r="H1855" s="386"/>
      <c r="I1855" s="386"/>
      <c r="J1855" s="383">
        <f>SUM(J1805:J1854)</f>
        <v>124</v>
      </c>
      <c r="K1855" s="277"/>
      <c r="L1855" s="277"/>
      <c r="M1855" s="277"/>
      <c r="N1855" s="277"/>
      <c r="O1855" s="277"/>
      <c r="P1855" s="277"/>
      <c r="Q1855" s="277"/>
    </row>
    <row r="1856" spans="1:17" s="275" customFormat="1" ht="10.15" x14ac:dyDescent="0.2">
      <c r="A1856" s="282"/>
      <c r="B1856" s="282"/>
      <c r="C1856" s="282"/>
      <c r="D1856" s="126"/>
      <c r="E1856" s="119"/>
      <c r="F1856" s="384"/>
      <c r="G1856" s="384"/>
      <c r="H1856" s="384"/>
      <c r="I1856" s="384"/>
      <c r="J1856" s="384"/>
      <c r="K1856" s="277"/>
      <c r="L1856" s="277"/>
      <c r="M1856" s="277"/>
      <c r="N1856" s="277"/>
      <c r="O1856" s="277"/>
      <c r="P1856" s="277"/>
      <c r="Q1856" s="277"/>
    </row>
    <row r="1857" spans="1:17 16383:16383" s="258" customFormat="1" ht="33.75" x14ac:dyDescent="0.2">
      <c r="A1857" s="280" t="s">
        <v>114</v>
      </c>
      <c r="B1857" s="280" t="s">
        <v>166</v>
      </c>
      <c r="C1857" s="280" t="s">
        <v>1344</v>
      </c>
      <c r="D1857" s="285" t="s">
        <v>1345</v>
      </c>
      <c r="E1857" s="281" t="s">
        <v>204</v>
      </c>
      <c r="F1857" s="383"/>
      <c r="G1857" s="383"/>
      <c r="H1857" s="383"/>
      <c r="I1857" s="383"/>
      <c r="J1857" s="383"/>
      <c r="K1857" s="283">
        <f>J1860</f>
        <v>1</v>
      </c>
      <c r="L1857" s="283">
        <v>117.29</v>
      </c>
      <c r="M1857" s="283">
        <f>ROUND(L1857*(1+$T$7),2)</f>
        <v>142.09</v>
      </c>
      <c r="N1857" s="283">
        <f>TRUNC(K1857*M1857,2)</f>
        <v>142.09</v>
      </c>
      <c r="O1857" s="283">
        <v>113.56</v>
      </c>
      <c r="P1857" s="283">
        <f>ROUND(O1857*(1+$S$7),2)</f>
        <v>144.49</v>
      </c>
      <c r="Q1857" s="283">
        <f>TRUNC(K1857*P1857,2)</f>
        <v>144.49</v>
      </c>
    </row>
    <row r="1858" spans="1:17 16383:16383" s="275" customFormat="1" x14ac:dyDescent="0.2">
      <c r="A1858" s="282"/>
      <c r="B1858" s="282"/>
      <c r="C1858" s="282"/>
      <c r="D1858" s="284" t="s">
        <v>308</v>
      </c>
      <c r="E1858" s="276"/>
      <c r="F1858" s="386"/>
      <c r="G1858" s="386"/>
      <c r="H1858" s="386"/>
      <c r="I1858" s="386"/>
      <c r="J1858" s="386"/>
      <c r="K1858" s="277"/>
      <c r="L1858" s="277"/>
      <c r="M1858" s="277"/>
      <c r="N1858" s="277"/>
      <c r="O1858" s="277"/>
      <c r="P1858" s="277"/>
      <c r="Q1858" s="277"/>
    </row>
    <row r="1859" spans="1:17 16383:16383" s="275" customFormat="1" x14ac:dyDescent="0.2">
      <c r="A1859" s="282"/>
      <c r="B1859" s="282"/>
      <c r="C1859" s="282"/>
      <c r="D1859" s="279" t="s">
        <v>319</v>
      </c>
      <c r="E1859" s="276"/>
      <c r="F1859" s="386">
        <v>1</v>
      </c>
      <c r="G1859" s="386"/>
      <c r="H1859" s="386"/>
      <c r="I1859" s="386"/>
      <c r="J1859" s="386">
        <f t="shared" ref="J1859" si="122">ROUND(PRODUCT(F1859:I1859),2)</f>
        <v>1</v>
      </c>
      <c r="K1859" s="277"/>
      <c r="L1859" s="277"/>
      <c r="M1859" s="277"/>
      <c r="N1859" s="277"/>
      <c r="O1859" s="277"/>
      <c r="P1859" s="277"/>
      <c r="Q1859" s="277"/>
    </row>
    <row r="1860" spans="1:17 16383:16383" s="275" customFormat="1" ht="10.15" x14ac:dyDescent="0.2">
      <c r="A1860" s="282"/>
      <c r="B1860" s="282"/>
      <c r="C1860" s="282"/>
      <c r="D1860" s="284" t="str">
        <f>"Total item "&amp;A1857</f>
        <v>Total item 10.13</v>
      </c>
      <c r="E1860" s="276"/>
      <c r="F1860" s="386"/>
      <c r="G1860" s="386"/>
      <c r="H1860" s="386"/>
      <c r="I1860" s="386"/>
      <c r="J1860" s="383">
        <f>SUM(J1859:J1859)</f>
        <v>1</v>
      </c>
      <c r="K1860" s="277"/>
      <c r="L1860" s="277"/>
      <c r="M1860" s="277"/>
      <c r="N1860" s="277"/>
      <c r="O1860" s="277"/>
      <c r="P1860" s="277"/>
      <c r="Q1860" s="277"/>
    </row>
    <row r="1861" spans="1:17 16383:16383" s="275" customFormat="1" ht="10.15" x14ac:dyDescent="0.2">
      <c r="A1861" s="282"/>
      <c r="B1861" s="282"/>
      <c r="C1861" s="282"/>
      <c r="D1861" s="126"/>
      <c r="E1861" s="119"/>
      <c r="F1861" s="384"/>
      <c r="G1861" s="384"/>
      <c r="H1861" s="384"/>
      <c r="I1861" s="384"/>
      <c r="J1861" s="384"/>
      <c r="K1861" s="277"/>
      <c r="L1861" s="277"/>
      <c r="M1861" s="277"/>
      <c r="N1861" s="277"/>
      <c r="O1861" s="277"/>
      <c r="P1861" s="277"/>
      <c r="Q1861" s="277"/>
    </row>
    <row r="1862" spans="1:17 16383:16383" s="258" customFormat="1" ht="45" x14ac:dyDescent="0.2">
      <c r="A1862" s="280" t="s">
        <v>115</v>
      </c>
      <c r="B1862" s="280" t="s">
        <v>399</v>
      </c>
      <c r="C1862" s="280" t="s">
        <v>968</v>
      </c>
      <c r="D1862" s="261" t="s">
        <v>326</v>
      </c>
      <c r="E1862" s="281" t="s">
        <v>111</v>
      </c>
      <c r="F1862" s="383"/>
      <c r="G1862" s="383"/>
      <c r="H1862" s="383"/>
      <c r="I1862" s="383"/>
      <c r="J1862" s="383"/>
      <c r="K1862" s="283">
        <f>J1865</f>
        <v>14</v>
      </c>
      <c r="L1862" s="283">
        <f>'COMP - SINAPI SEM DESON'!G263</f>
        <v>74.239999999999995</v>
      </c>
      <c r="M1862" s="283">
        <f>ROUND(L1862*(1+$T$7),2)</f>
        <v>89.93</v>
      </c>
      <c r="N1862" s="283">
        <f>TRUNC(K1862*M1862,2)</f>
        <v>1259.02</v>
      </c>
      <c r="O1862" s="283">
        <f>'COMPOSICOES - SINAPI COM DESON'!G267</f>
        <v>69.91</v>
      </c>
      <c r="P1862" s="283">
        <f>ROUND(O1862*(1+$S$7),2)</f>
        <v>88.95</v>
      </c>
      <c r="Q1862" s="283">
        <f>TRUNC(K1862*P1862,2)</f>
        <v>1245.3</v>
      </c>
    </row>
    <row r="1863" spans="1:17 16383:16383" s="275" customFormat="1" x14ac:dyDescent="0.2">
      <c r="A1863" s="282"/>
      <c r="B1863" s="282"/>
      <c r="C1863" s="282"/>
      <c r="D1863" s="284" t="s">
        <v>226</v>
      </c>
      <c r="E1863" s="276"/>
      <c r="F1863" s="386">
        <v>9</v>
      </c>
      <c r="G1863" s="386"/>
      <c r="H1863" s="386"/>
      <c r="I1863" s="386"/>
      <c r="J1863" s="386">
        <f t="shared" ref="J1863:J1864" si="123">ROUND(PRODUCT(F1863:I1863),2)</f>
        <v>9</v>
      </c>
      <c r="K1863" s="277"/>
      <c r="L1863" s="277"/>
      <c r="M1863" s="277"/>
      <c r="N1863" s="277"/>
      <c r="O1863" s="277"/>
      <c r="P1863" s="277"/>
      <c r="Q1863" s="277"/>
    </row>
    <row r="1864" spans="1:17 16383:16383" s="275" customFormat="1" ht="10.15" x14ac:dyDescent="0.2">
      <c r="A1864" s="282"/>
      <c r="B1864" s="282"/>
      <c r="C1864" s="282"/>
      <c r="D1864" s="284" t="s">
        <v>1172</v>
      </c>
      <c r="E1864" s="276"/>
      <c r="F1864" s="386">
        <v>5</v>
      </c>
      <c r="G1864" s="386"/>
      <c r="H1864" s="386"/>
      <c r="I1864" s="386"/>
      <c r="J1864" s="386">
        <f t="shared" si="123"/>
        <v>5</v>
      </c>
      <c r="K1864" s="277"/>
      <c r="L1864" s="277"/>
      <c r="M1864" s="277"/>
      <c r="N1864" s="277"/>
      <c r="O1864" s="277"/>
      <c r="P1864" s="277"/>
      <c r="Q1864" s="277"/>
    </row>
    <row r="1865" spans="1:17 16383:16383" s="275" customFormat="1" ht="10.15" x14ac:dyDescent="0.2">
      <c r="A1865" s="282"/>
      <c r="B1865" s="282"/>
      <c r="C1865" s="282"/>
      <c r="D1865" s="284" t="str">
        <f>"Total item "&amp;A1862</f>
        <v>Total item 10.14</v>
      </c>
      <c r="E1865" s="276"/>
      <c r="F1865" s="386"/>
      <c r="G1865" s="386"/>
      <c r="H1865" s="386"/>
      <c r="I1865" s="386"/>
      <c r="J1865" s="383">
        <f>SUM(J1863:J1864)</f>
        <v>14</v>
      </c>
      <c r="K1865" s="277"/>
      <c r="L1865" s="277"/>
      <c r="M1865" s="277"/>
      <c r="N1865" s="277"/>
      <c r="O1865" s="277"/>
      <c r="P1865" s="277"/>
      <c r="Q1865" s="277"/>
    </row>
    <row r="1866" spans="1:17 16383:16383" s="275" customFormat="1" ht="10.15" x14ac:dyDescent="0.2">
      <c r="A1866" s="282"/>
      <c r="B1866" s="282"/>
      <c r="C1866" s="282"/>
      <c r="D1866" s="126"/>
      <c r="E1866" s="119"/>
      <c r="F1866" s="384"/>
      <c r="G1866" s="384"/>
      <c r="H1866" s="384"/>
      <c r="I1866" s="384"/>
      <c r="J1866" s="384"/>
      <c r="K1866" s="277"/>
      <c r="L1866" s="277"/>
      <c r="M1866" s="277"/>
      <c r="N1866" s="277"/>
      <c r="O1866" s="277"/>
      <c r="P1866" s="277"/>
      <c r="Q1866" s="277"/>
    </row>
    <row r="1867" spans="1:17 16383:16383" s="258" customFormat="1" ht="20.45" x14ac:dyDescent="0.2">
      <c r="A1867" s="280" t="s">
        <v>116</v>
      </c>
      <c r="B1867" s="280" t="s">
        <v>166</v>
      </c>
      <c r="C1867" s="280" t="s">
        <v>884</v>
      </c>
      <c r="D1867" s="261" t="s">
        <v>883</v>
      </c>
      <c r="E1867" s="281" t="s">
        <v>138</v>
      </c>
      <c r="F1867" s="383"/>
      <c r="G1867" s="383"/>
      <c r="H1867" s="383"/>
      <c r="I1867" s="383"/>
      <c r="J1867" s="383"/>
      <c r="K1867" s="283">
        <f>J1869</f>
        <v>5</v>
      </c>
      <c r="L1867" s="283">
        <v>294.52</v>
      </c>
      <c r="M1867" s="283">
        <f>ROUND(L1867*(1+$T$7),2)</f>
        <v>356.78</v>
      </c>
      <c r="N1867" s="283">
        <f>TRUNC(K1867*M1867,2)</f>
        <v>1783.9</v>
      </c>
      <c r="O1867" s="283">
        <v>287.3</v>
      </c>
      <c r="P1867" s="283">
        <f>ROUND(O1867*(1+$S$7),2)</f>
        <v>365.56</v>
      </c>
      <c r="Q1867" s="283">
        <f>TRUNC(K1867*P1867,2)</f>
        <v>1827.8</v>
      </c>
    </row>
    <row r="1868" spans="1:17 16383:16383" s="275" customFormat="1" ht="10.15" x14ac:dyDescent="0.2">
      <c r="A1868" s="282"/>
      <c r="B1868" s="282"/>
      <c r="C1868" s="282"/>
      <c r="D1868" s="284"/>
      <c r="E1868" s="276"/>
      <c r="F1868" s="386">
        <v>5</v>
      </c>
      <c r="G1868" s="386"/>
      <c r="H1868" s="386"/>
      <c r="I1868" s="386"/>
      <c r="J1868" s="386">
        <f t="shared" ref="J1868" si="124">ROUND(PRODUCT(F1868:I1868),2)</f>
        <v>5</v>
      </c>
      <c r="K1868" s="277"/>
      <c r="L1868" s="277"/>
      <c r="M1868" s="277"/>
      <c r="N1868" s="277"/>
      <c r="O1868" s="277"/>
      <c r="P1868" s="277"/>
      <c r="Q1868" s="277"/>
    </row>
    <row r="1869" spans="1:17 16383:16383" s="275" customFormat="1" ht="10.15" x14ac:dyDescent="0.2">
      <c r="A1869" s="282"/>
      <c r="B1869" s="282"/>
      <c r="C1869" s="282"/>
      <c r="D1869" s="284" t="str">
        <f>"Total item "&amp;A1867</f>
        <v>Total item 10.15</v>
      </c>
      <c r="E1869" s="276"/>
      <c r="F1869" s="386"/>
      <c r="G1869" s="386"/>
      <c r="H1869" s="386"/>
      <c r="I1869" s="386"/>
      <c r="J1869" s="383">
        <f>SUM(J1868)</f>
        <v>5</v>
      </c>
      <c r="K1869" s="277"/>
      <c r="L1869" s="277"/>
      <c r="M1869" s="277"/>
      <c r="N1869" s="277"/>
      <c r="O1869" s="277"/>
      <c r="P1869" s="277"/>
      <c r="Q1869" s="277"/>
      <c r="XFC1869" s="275">
        <f>SUM(D1869)</f>
        <v>0</v>
      </c>
    </row>
    <row r="1870" spans="1:17 16383:16383" s="275" customFormat="1" ht="10.15" x14ac:dyDescent="0.2">
      <c r="A1870" s="282"/>
      <c r="B1870" s="282"/>
      <c r="C1870" s="282"/>
      <c r="D1870" s="126"/>
      <c r="E1870" s="119"/>
      <c r="F1870" s="384"/>
      <c r="G1870" s="384"/>
      <c r="H1870" s="384"/>
      <c r="I1870" s="384"/>
      <c r="J1870" s="384"/>
      <c r="K1870" s="277"/>
      <c r="L1870" s="277"/>
      <c r="M1870" s="277"/>
      <c r="N1870" s="277"/>
      <c r="O1870" s="277"/>
      <c r="P1870" s="277"/>
      <c r="Q1870" s="277"/>
    </row>
    <row r="1871" spans="1:17 16383:16383" s="258" customFormat="1" ht="20.45" x14ac:dyDescent="0.2">
      <c r="A1871" s="280" t="s">
        <v>432</v>
      </c>
      <c r="B1871" s="280" t="s">
        <v>166</v>
      </c>
      <c r="C1871" s="280">
        <v>83399</v>
      </c>
      <c r="D1871" s="261" t="s">
        <v>932</v>
      </c>
      <c r="E1871" s="281" t="s">
        <v>138</v>
      </c>
      <c r="F1871" s="383"/>
      <c r="G1871" s="383"/>
      <c r="H1871" s="383"/>
      <c r="I1871" s="383"/>
      <c r="J1871" s="383"/>
      <c r="K1871" s="283">
        <f>J1873</f>
        <v>7</v>
      </c>
      <c r="L1871" s="283">
        <v>29.83</v>
      </c>
      <c r="M1871" s="283">
        <f>ROUND(L1871*(1+$T$7),2)</f>
        <v>36.14</v>
      </c>
      <c r="N1871" s="283">
        <f>TRUNC(K1871*M1871,2)</f>
        <v>252.98</v>
      </c>
      <c r="O1871" s="283">
        <v>28.53</v>
      </c>
      <c r="P1871" s="283">
        <f>ROUND(O1871*(1+$S$7),2)</f>
        <v>36.299999999999997</v>
      </c>
      <c r="Q1871" s="283">
        <f>TRUNC(K1871*P1871,2)</f>
        <v>254.1</v>
      </c>
    </row>
    <row r="1872" spans="1:17 16383:16383" s="275" customFormat="1" ht="10.15" x14ac:dyDescent="0.2">
      <c r="A1872" s="282"/>
      <c r="B1872" s="282"/>
      <c r="C1872" s="282"/>
      <c r="D1872" s="284"/>
      <c r="E1872" s="276"/>
      <c r="F1872" s="386">
        <v>7</v>
      </c>
      <c r="G1872" s="386"/>
      <c r="H1872" s="386"/>
      <c r="I1872" s="386"/>
      <c r="J1872" s="386">
        <f t="shared" ref="J1872" si="125">ROUND(PRODUCT(F1872:I1872),2)</f>
        <v>7</v>
      </c>
      <c r="K1872" s="277"/>
      <c r="L1872" s="277"/>
      <c r="M1872" s="277"/>
      <c r="N1872" s="277"/>
      <c r="O1872" s="277"/>
      <c r="P1872" s="277"/>
      <c r="Q1872" s="277"/>
    </row>
    <row r="1873" spans="1:17 16383:16383" s="275" customFormat="1" ht="10.15" x14ac:dyDescent="0.2">
      <c r="A1873" s="282"/>
      <c r="B1873" s="282"/>
      <c r="C1873" s="282"/>
      <c r="D1873" s="284" t="str">
        <f>"Total item "&amp;A1871</f>
        <v>Total item 10.16</v>
      </c>
      <c r="E1873" s="276"/>
      <c r="F1873" s="386"/>
      <c r="G1873" s="386"/>
      <c r="H1873" s="386"/>
      <c r="I1873" s="386"/>
      <c r="J1873" s="383">
        <f>SUM(J1872)</f>
        <v>7</v>
      </c>
      <c r="K1873" s="277"/>
      <c r="L1873" s="277"/>
      <c r="M1873" s="277"/>
      <c r="N1873" s="277"/>
      <c r="O1873" s="277"/>
      <c r="P1873" s="277"/>
      <c r="Q1873" s="277"/>
      <c r="XFC1873" s="275">
        <f>SUM(D1873)</f>
        <v>0</v>
      </c>
    </row>
    <row r="1874" spans="1:17 16383:16383" s="275" customFormat="1" ht="10.15" x14ac:dyDescent="0.2">
      <c r="A1874" s="282"/>
      <c r="B1874" s="282"/>
      <c r="C1874" s="282"/>
      <c r="D1874" s="126"/>
      <c r="E1874" s="119"/>
      <c r="F1874" s="384"/>
      <c r="G1874" s="384"/>
      <c r="H1874" s="384"/>
      <c r="I1874" s="384"/>
      <c r="J1874" s="384"/>
      <c r="K1874" s="277"/>
      <c r="L1874" s="277"/>
      <c r="M1874" s="277"/>
      <c r="N1874" s="277"/>
      <c r="O1874" s="277"/>
      <c r="P1874" s="277"/>
      <c r="Q1874" s="277"/>
    </row>
    <row r="1875" spans="1:17 16383:16383" s="258" customFormat="1" ht="33.75" x14ac:dyDescent="0.2">
      <c r="A1875" s="280" t="s">
        <v>117</v>
      </c>
      <c r="B1875" s="280" t="s">
        <v>166</v>
      </c>
      <c r="C1875" s="280" t="s">
        <v>843</v>
      </c>
      <c r="D1875" s="285" t="s">
        <v>844</v>
      </c>
      <c r="E1875" s="281" t="s">
        <v>138</v>
      </c>
      <c r="F1875" s="383"/>
      <c r="G1875" s="383"/>
      <c r="H1875" s="383"/>
      <c r="I1875" s="383"/>
      <c r="J1875" s="383"/>
      <c r="K1875" s="283">
        <f>J1904</f>
        <v>97</v>
      </c>
      <c r="L1875" s="283">
        <v>181.57</v>
      </c>
      <c r="M1875" s="283">
        <f>ROUND(L1875*(1+$T$7),2)</f>
        <v>219.95</v>
      </c>
      <c r="N1875" s="283">
        <f>TRUNC(K1875*M1875,2)</f>
        <v>21335.15</v>
      </c>
      <c r="O1875" s="283">
        <v>176.58</v>
      </c>
      <c r="P1875" s="283">
        <f>ROUND(O1875*(1+$S$7),2)</f>
        <v>224.68</v>
      </c>
      <c r="Q1875" s="283">
        <f>TRUNC(K1875*P1875,2)</f>
        <v>21793.96</v>
      </c>
    </row>
    <row r="1876" spans="1:17 16383:16383" s="275" customFormat="1" x14ac:dyDescent="0.2">
      <c r="A1876" s="282"/>
      <c r="B1876" s="282"/>
      <c r="C1876" s="282"/>
      <c r="D1876" s="284" t="s">
        <v>308</v>
      </c>
      <c r="E1876" s="276"/>
      <c r="F1876" s="386"/>
      <c r="G1876" s="386"/>
      <c r="H1876" s="386"/>
      <c r="I1876" s="386"/>
      <c r="J1876" s="386"/>
      <c r="K1876" s="277"/>
      <c r="L1876" s="277"/>
      <c r="M1876" s="277"/>
      <c r="N1876" s="277"/>
      <c r="O1876" s="277"/>
      <c r="P1876" s="277"/>
      <c r="Q1876" s="277"/>
    </row>
    <row r="1877" spans="1:17 16383:16383" s="275" customFormat="1" ht="10.15" x14ac:dyDescent="0.2">
      <c r="A1877" s="282"/>
      <c r="B1877" s="282"/>
      <c r="C1877" s="282"/>
      <c r="D1877" s="279" t="s">
        <v>287</v>
      </c>
      <c r="E1877" s="276"/>
      <c r="F1877" s="386"/>
      <c r="G1877" s="386"/>
      <c r="H1877" s="386"/>
      <c r="I1877" s="386"/>
      <c r="J1877" s="386"/>
      <c r="K1877" s="277"/>
      <c r="L1877" s="277"/>
      <c r="M1877" s="277"/>
      <c r="N1877" s="277"/>
      <c r="O1877" s="277"/>
      <c r="P1877" s="277"/>
      <c r="Q1877" s="277"/>
    </row>
    <row r="1878" spans="1:17 16383:16383" s="275" customFormat="1" ht="10.15" x14ac:dyDescent="0.2">
      <c r="A1878" s="282"/>
      <c r="B1878" s="282"/>
      <c r="C1878" s="282"/>
      <c r="D1878" s="279" t="s">
        <v>257</v>
      </c>
      <c r="E1878" s="276"/>
      <c r="F1878" s="386">
        <v>1</v>
      </c>
      <c r="G1878" s="386"/>
      <c r="H1878" s="386"/>
      <c r="I1878" s="386"/>
      <c r="J1878" s="386">
        <f t="shared" ref="J1878:J1901" si="126">ROUND(PRODUCT(F1878:I1878),2)</f>
        <v>1</v>
      </c>
      <c r="K1878" s="277"/>
      <c r="L1878" s="277"/>
      <c r="M1878" s="277"/>
      <c r="N1878" s="277"/>
      <c r="O1878" s="277"/>
      <c r="P1878" s="277"/>
      <c r="Q1878" s="277"/>
    </row>
    <row r="1879" spans="1:17 16383:16383" s="275" customFormat="1" x14ac:dyDescent="0.2">
      <c r="A1879" s="282"/>
      <c r="B1879" s="282"/>
      <c r="C1879" s="282"/>
      <c r="D1879" s="279" t="s">
        <v>258</v>
      </c>
      <c r="E1879" s="276"/>
      <c r="F1879" s="386">
        <v>1</v>
      </c>
      <c r="G1879" s="386"/>
      <c r="H1879" s="386"/>
      <c r="I1879" s="386"/>
      <c r="J1879" s="386">
        <f t="shared" si="126"/>
        <v>1</v>
      </c>
      <c r="K1879" s="277"/>
      <c r="L1879" s="277"/>
      <c r="M1879" s="277"/>
      <c r="N1879" s="277"/>
      <c r="O1879" s="277"/>
      <c r="P1879" s="277"/>
      <c r="Q1879" s="277"/>
    </row>
    <row r="1880" spans="1:17 16383:16383" s="275" customFormat="1" ht="10.15" x14ac:dyDescent="0.2">
      <c r="A1880" s="282"/>
      <c r="B1880" s="282"/>
      <c r="C1880" s="282"/>
      <c r="D1880" s="279" t="s">
        <v>311</v>
      </c>
      <c r="E1880" s="276"/>
      <c r="F1880" s="386">
        <v>4</v>
      </c>
      <c r="G1880" s="386"/>
      <c r="H1880" s="386"/>
      <c r="I1880" s="386"/>
      <c r="J1880" s="386">
        <f t="shared" si="126"/>
        <v>4</v>
      </c>
      <c r="K1880" s="277"/>
      <c r="L1880" s="277"/>
      <c r="M1880" s="277"/>
      <c r="N1880" s="277"/>
      <c r="O1880" s="277"/>
      <c r="P1880" s="277"/>
      <c r="Q1880" s="277"/>
    </row>
    <row r="1881" spans="1:17 16383:16383" s="275" customFormat="1" ht="10.15" x14ac:dyDescent="0.2">
      <c r="A1881" s="282"/>
      <c r="B1881" s="282"/>
      <c r="C1881" s="282"/>
      <c r="D1881" s="279" t="s">
        <v>312</v>
      </c>
      <c r="E1881" s="276"/>
      <c r="F1881" s="386">
        <v>4</v>
      </c>
      <c r="G1881" s="386"/>
      <c r="H1881" s="386"/>
      <c r="I1881" s="386"/>
      <c r="J1881" s="386">
        <f t="shared" si="126"/>
        <v>4</v>
      </c>
      <c r="K1881" s="277"/>
      <c r="L1881" s="277"/>
      <c r="M1881" s="277"/>
      <c r="N1881" s="277"/>
      <c r="O1881" s="277"/>
      <c r="P1881" s="277"/>
      <c r="Q1881" s="277"/>
    </row>
    <row r="1882" spans="1:17 16383:16383" s="275" customFormat="1" ht="10.15" x14ac:dyDescent="0.2">
      <c r="A1882" s="282"/>
      <c r="B1882" s="282"/>
      <c r="C1882" s="282"/>
      <c r="D1882" s="279" t="s">
        <v>313</v>
      </c>
      <c r="E1882" s="276"/>
      <c r="F1882" s="386">
        <v>4</v>
      </c>
      <c r="G1882" s="386"/>
      <c r="H1882" s="386"/>
      <c r="I1882" s="386"/>
      <c r="J1882" s="386">
        <f t="shared" si="126"/>
        <v>4</v>
      </c>
      <c r="K1882" s="277"/>
      <c r="L1882" s="277"/>
      <c r="M1882" s="277"/>
      <c r="N1882" s="277"/>
      <c r="O1882" s="277"/>
      <c r="P1882" s="277"/>
      <c r="Q1882" s="277"/>
    </row>
    <row r="1883" spans="1:17 16383:16383" s="275" customFormat="1" ht="10.15" x14ac:dyDescent="0.2">
      <c r="A1883" s="282"/>
      <c r="B1883" s="282"/>
      <c r="C1883" s="282"/>
      <c r="D1883" s="279" t="s">
        <v>310</v>
      </c>
      <c r="E1883" s="276"/>
      <c r="F1883" s="386">
        <v>4</v>
      </c>
      <c r="G1883" s="386"/>
      <c r="H1883" s="386"/>
      <c r="I1883" s="386"/>
      <c r="J1883" s="386">
        <f t="shared" si="126"/>
        <v>4</v>
      </c>
      <c r="K1883" s="277"/>
      <c r="L1883" s="277"/>
      <c r="M1883" s="277"/>
      <c r="N1883" s="277"/>
      <c r="O1883" s="277"/>
      <c r="P1883" s="277"/>
      <c r="Q1883" s="277"/>
    </row>
    <row r="1884" spans="1:17 16383:16383" s="275" customFormat="1" ht="10.15" x14ac:dyDescent="0.2">
      <c r="A1884" s="282"/>
      <c r="B1884" s="282"/>
      <c r="C1884" s="282"/>
      <c r="D1884" s="279" t="s">
        <v>262</v>
      </c>
      <c r="E1884" s="276"/>
      <c r="F1884" s="386">
        <v>4</v>
      </c>
      <c r="G1884" s="386"/>
      <c r="H1884" s="386"/>
      <c r="I1884" s="386"/>
      <c r="J1884" s="386">
        <f t="shared" si="126"/>
        <v>4</v>
      </c>
      <c r="K1884" s="277"/>
      <c r="L1884" s="277"/>
      <c r="M1884" s="277"/>
      <c r="N1884" s="277"/>
      <c r="O1884" s="277"/>
      <c r="P1884" s="277"/>
      <c r="Q1884" s="277"/>
    </row>
    <row r="1885" spans="1:17 16383:16383" s="275" customFormat="1" ht="10.15" x14ac:dyDescent="0.2">
      <c r="A1885" s="282"/>
      <c r="B1885" s="282"/>
      <c r="C1885" s="282"/>
      <c r="D1885" s="279" t="s">
        <v>314</v>
      </c>
      <c r="E1885" s="276"/>
      <c r="F1885" s="386">
        <v>4</v>
      </c>
      <c r="G1885" s="386"/>
      <c r="H1885" s="386"/>
      <c r="I1885" s="386"/>
      <c r="J1885" s="386">
        <f t="shared" si="126"/>
        <v>4</v>
      </c>
      <c r="K1885" s="277"/>
      <c r="L1885" s="277"/>
      <c r="M1885" s="277"/>
      <c r="N1885" s="277"/>
      <c r="O1885" s="277"/>
      <c r="P1885" s="277"/>
      <c r="Q1885" s="277"/>
    </row>
    <row r="1886" spans="1:17 16383:16383" s="275" customFormat="1" ht="10.15" x14ac:dyDescent="0.2">
      <c r="A1886" s="282"/>
      <c r="B1886" s="282"/>
      <c r="C1886" s="282"/>
      <c r="D1886" s="279" t="s">
        <v>315</v>
      </c>
      <c r="E1886" s="276"/>
      <c r="F1886" s="386">
        <v>4</v>
      </c>
      <c r="G1886" s="386"/>
      <c r="H1886" s="386"/>
      <c r="I1886" s="386"/>
      <c r="J1886" s="386">
        <f t="shared" si="126"/>
        <v>4</v>
      </c>
      <c r="K1886" s="277"/>
      <c r="L1886" s="277"/>
      <c r="M1886" s="277"/>
      <c r="N1886" s="277"/>
      <c r="O1886" s="277"/>
      <c r="P1886" s="277"/>
      <c r="Q1886" s="277"/>
    </row>
    <row r="1887" spans="1:17 16383:16383" s="275" customFormat="1" ht="10.15" x14ac:dyDescent="0.2">
      <c r="A1887" s="282"/>
      <c r="B1887" s="282"/>
      <c r="C1887" s="282"/>
      <c r="D1887" s="279" t="s">
        <v>316</v>
      </c>
      <c r="E1887" s="276"/>
      <c r="F1887" s="386">
        <v>4</v>
      </c>
      <c r="G1887" s="386"/>
      <c r="H1887" s="386"/>
      <c r="I1887" s="386"/>
      <c r="J1887" s="386">
        <f t="shared" si="126"/>
        <v>4</v>
      </c>
      <c r="K1887" s="277"/>
      <c r="L1887" s="277"/>
      <c r="M1887" s="277"/>
      <c r="N1887" s="277"/>
      <c r="O1887" s="277"/>
      <c r="P1887" s="277"/>
      <c r="Q1887" s="277"/>
    </row>
    <row r="1888" spans="1:17 16383:16383" s="275" customFormat="1" ht="10.15" x14ac:dyDescent="0.2">
      <c r="A1888" s="282"/>
      <c r="B1888" s="282"/>
      <c r="C1888" s="282"/>
      <c r="D1888" s="279" t="s">
        <v>317</v>
      </c>
      <c r="E1888" s="276"/>
      <c r="F1888" s="386">
        <v>4</v>
      </c>
      <c r="G1888" s="386"/>
      <c r="H1888" s="386"/>
      <c r="I1888" s="386"/>
      <c r="J1888" s="386">
        <f t="shared" si="126"/>
        <v>4</v>
      </c>
      <c r="K1888" s="277"/>
      <c r="L1888" s="277"/>
      <c r="M1888" s="277"/>
      <c r="N1888" s="277"/>
      <c r="O1888" s="277"/>
      <c r="P1888" s="277"/>
      <c r="Q1888" s="277"/>
    </row>
    <row r="1889" spans="1:17" s="275" customFormat="1" ht="10.15" x14ac:dyDescent="0.2">
      <c r="A1889" s="282"/>
      <c r="B1889" s="282"/>
      <c r="C1889" s="282"/>
      <c r="D1889" s="279" t="s">
        <v>318</v>
      </c>
      <c r="E1889" s="276"/>
      <c r="F1889" s="386">
        <v>4</v>
      </c>
      <c r="G1889" s="386"/>
      <c r="H1889" s="386"/>
      <c r="I1889" s="386"/>
      <c r="J1889" s="386">
        <f t="shared" si="126"/>
        <v>4</v>
      </c>
      <c r="K1889" s="277"/>
      <c r="L1889" s="277"/>
      <c r="M1889" s="277"/>
      <c r="N1889" s="277"/>
      <c r="O1889" s="277"/>
      <c r="P1889" s="277"/>
      <c r="Q1889" s="277"/>
    </row>
    <row r="1890" spans="1:17" s="275" customFormat="1" ht="10.15" x14ac:dyDescent="0.2">
      <c r="A1890" s="282"/>
      <c r="B1890" s="282"/>
      <c r="C1890" s="282"/>
      <c r="D1890" s="279" t="s">
        <v>266</v>
      </c>
      <c r="E1890" s="276"/>
      <c r="F1890" s="386">
        <v>4</v>
      </c>
      <c r="G1890" s="386"/>
      <c r="H1890" s="386"/>
      <c r="I1890" s="386"/>
      <c r="J1890" s="386">
        <f t="shared" si="126"/>
        <v>4</v>
      </c>
      <c r="K1890" s="277"/>
      <c r="L1890" s="277"/>
      <c r="M1890" s="277"/>
      <c r="N1890" s="277"/>
      <c r="O1890" s="277"/>
      <c r="P1890" s="277"/>
      <c r="Q1890" s="277"/>
    </row>
    <row r="1891" spans="1:17" s="275" customFormat="1" ht="10.15" x14ac:dyDescent="0.2">
      <c r="A1891" s="282"/>
      <c r="B1891" s="282"/>
      <c r="C1891" s="282"/>
      <c r="D1891" s="279" t="s">
        <v>267</v>
      </c>
      <c r="E1891" s="276"/>
      <c r="F1891" s="386">
        <v>4</v>
      </c>
      <c r="G1891" s="386"/>
      <c r="H1891" s="386"/>
      <c r="I1891" s="386"/>
      <c r="J1891" s="386">
        <f t="shared" si="126"/>
        <v>4</v>
      </c>
      <c r="K1891" s="277"/>
      <c r="L1891" s="277"/>
      <c r="M1891" s="277"/>
      <c r="N1891" s="277"/>
      <c r="O1891" s="277"/>
      <c r="P1891" s="277"/>
      <c r="Q1891" s="277"/>
    </row>
    <row r="1892" spans="1:17" s="275" customFormat="1" ht="10.15" x14ac:dyDescent="0.2">
      <c r="A1892" s="282"/>
      <c r="B1892" s="282"/>
      <c r="C1892" s="282"/>
      <c r="D1892" s="279" t="s">
        <v>268</v>
      </c>
      <c r="E1892" s="276"/>
      <c r="F1892" s="386">
        <v>4</v>
      </c>
      <c r="G1892" s="386"/>
      <c r="H1892" s="386"/>
      <c r="I1892" s="386"/>
      <c r="J1892" s="386">
        <f t="shared" si="126"/>
        <v>4</v>
      </c>
      <c r="K1892" s="277"/>
      <c r="L1892" s="277"/>
      <c r="M1892" s="277"/>
      <c r="N1892" s="277"/>
      <c r="O1892" s="277"/>
      <c r="P1892" s="277"/>
      <c r="Q1892" s="277"/>
    </row>
    <row r="1893" spans="1:17" s="275" customFormat="1" ht="10.15" x14ac:dyDescent="0.2">
      <c r="A1893" s="282"/>
      <c r="B1893" s="282"/>
      <c r="C1893" s="282"/>
      <c r="D1893" s="279" t="s">
        <v>269</v>
      </c>
      <c r="E1893" s="276"/>
      <c r="F1893" s="386">
        <v>4</v>
      </c>
      <c r="G1893" s="386"/>
      <c r="H1893" s="386"/>
      <c r="I1893" s="386"/>
      <c r="J1893" s="386">
        <f t="shared" si="126"/>
        <v>4</v>
      </c>
      <c r="K1893" s="277"/>
      <c r="L1893" s="277"/>
      <c r="M1893" s="277"/>
      <c r="N1893" s="277"/>
      <c r="O1893" s="277"/>
      <c r="P1893" s="277"/>
      <c r="Q1893" s="277"/>
    </row>
    <row r="1894" spans="1:17" s="275" customFormat="1" ht="10.15" x14ac:dyDescent="0.2">
      <c r="A1894" s="282"/>
      <c r="B1894" s="282"/>
      <c r="C1894" s="282"/>
      <c r="D1894" s="279" t="s">
        <v>270</v>
      </c>
      <c r="E1894" s="276"/>
      <c r="F1894" s="386">
        <v>4</v>
      </c>
      <c r="G1894" s="386"/>
      <c r="H1894" s="386"/>
      <c r="I1894" s="386"/>
      <c r="J1894" s="386">
        <f t="shared" si="126"/>
        <v>4</v>
      </c>
      <c r="K1894" s="277"/>
      <c r="L1894" s="277"/>
      <c r="M1894" s="277"/>
      <c r="N1894" s="277"/>
      <c r="O1894" s="277"/>
      <c r="P1894" s="277"/>
      <c r="Q1894" s="277"/>
    </row>
    <row r="1895" spans="1:17" s="275" customFormat="1" ht="10.15" x14ac:dyDescent="0.2">
      <c r="A1895" s="282"/>
      <c r="B1895" s="282"/>
      <c r="C1895" s="282"/>
      <c r="D1895" s="279" t="s">
        <v>271</v>
      </c>
      <c r="E1895" s="276"/>
      <c r="F1895" s="386">
        <v>4</v>
      </c>
      <c r="G1895" s="386"/>
      <c r="H1895" s="386"/>
      <c r="I1895" s="386"/>
      <c r="J1895" s="386">
        <f t="shared" si="126"/>
        <v>4</v>
      </c>
      <c r="K1895" s="277"/>
      <c r="L1895" s="277"/>
      <c r="M1895" s="277"/>
      <c r="N1895" s="277"/>
      <c r="O1895" s="277"/>
      <c r="P1895" s="277"/>
      <c r="Q1895" s="277"/>
    </row>
    <row r="1896" spans="1:17" s="275" customFormat="1" ht="10.15" x14ac:dyDescent="0.2">
      <c r="A1896" s="282"/>
      <c r="B1896" s="282"/>
      <c r="C1896" s="282"/>
      <c r="D1896" s="279" t="s">
        <v>272</v>
      </c>
      <c r="E1896" s="276"/>
      <c r="F1896" s="386">
        <v>4</v>
      </c>
      <c r="G1896" s="386"/>
      <c r="H1896" s="386"/>
      <c r="I1896" s="386"/>
      <c r="J1896" s="386">
        <f t="shared" si="126"/>
        <v>4</v>
      </c>
      <c r="K1896" s="277"/>
      <c r="L1896" s="277"/>
      <c r="M1896" s="277"/>
      <c r="N1896" s="277"/>
      <c r="O1896" s="277"/>
      <c r="P1896" s="277"/>
      <c r="Q1896" s="277"/>
    </row>
    <row r="1897" spans="1:17" s="275" customFormat="1" ht="10.15" x14ac:dyDescent="0.2">
      <c r="A1897" s="282"/>
      <c r="B1897" s="282"/>
      <c r="C1897" s="282"/>
      <c r="D1897" s="279" t="s">
        <v>273</v>
      </c>
      <c r="E1897" s="276"/>
      <c r="F1897" s="386">
        <v>4</v>
      </c>
      <c r="G1897" s="386"/>
      <c r="H1897" s="386"/>
      <c r="I1897" s="386"/>
      <c r="J1897" s="386">
        <f t="shared" si="126"/>
        <v>4</v>
      </c>
      <c r="K1897" s="277"/>
      <c r="L1897" s="277"/>
      <c r="M1897" s="277"/>
      <c r="N1897" s="277"/>
      <c r="O1897" s="277"/>
      <c r="P1897" s="277"/>
      <c r="Q1897" s="277"/>
    </row>
    <row r="1898" spans="1:17" s="275" customFormat="1" ht="10.15" x14ac:dyDescent="0.2">
      <c r="A1898" s="282"/>
      <c r="B1898" s="282"/>
      <c r="C1898" s="282"/>
      <c r="D1898" s="279" t="s">
        <v>274</v>
      </c>
      <c r="E1898" s="276"/>
      <c r="F1898" s="386">
        <v>4</v>
      </c>
      <c r="G1898" s="386"/>
      <c r="H1898" s="386"/>
      <c r="I1898" s="386"/>
      <c r="J1898" s="386">
        <f t="shared" si="126"/>
        <v>4</v>
      </c>
      <c r="K1898" s="277"/>
      <c r="L1898" s="277"/>
      <c r="M1898" s="277"/>
      <c r="N1898" s="277"/>
      <c r="O1898" s="277"/>
      <c r="P1898" s="277"/>
      <c r="Q1898" s="277"/>
    </row>
    <row r="1899" spans="1:17" s="275" customFormat="1" ht="10.15" x14ac:dyDescent="0.2">
      <c r="A1899" s="282"/>
      <c r="B1899" s="282"/>
      <c r="C1899" s="282"/>
      <c r="D1899" s="279" t="s">
        <v>275</v>
      </c>
      <c r="E1899" s="276"/>
      <c r="F1899" s="386">
        <v>4</v>
      </c>
      <c r="G1899" s="386"/>
      <c r="H1899" s="386"/>
      <c r="I1899" s="386"/>
      <c r="J1899" s="386">
        <f t="shared" si="126"/>
        <v>4</v>
      </c>
      <c r="K1899" s="277"/>
      <c r="L1899" s="277"/>
      <c r="M1899" s="277"/>
      <c r="N1899" s="277"/>
      <c r="O1899" s="277"/>
      <c r="P1899" s="277"/>
      <c r="Q1899" s="277"/>
    </row>
    <row r="1900" spans="1:17" s="275" customFormat="1" x14ac:dyDescent="0.2">
      <c r="A1900" s="282"/>
      <c r="B1900" s="282"/>
      <c r="C1900" s="282"/>
      <c r="D1900" s="279" t="s">
        <v>319</v>
      </c>
      <c r="E1900" s="276"/>
      <c r="F1900" s="386">
        <v>1</v>
      </c>
      <c r="G1900" s="386"/>
      <c r="H1900" s="386"/>
      <c r="I1900" s="386"/>
      <c r="J1900" s="386">
        <f t="shared" si="126"/>
        <v>1</v>
      </c>
      <c r="K1900" s="277"/>
      <c r="L1900" s="277"/>
      <c r="M1900" s="277"/>
      <c r="N1900" s="277"/>
      <c r="O1900" s="277"/>
      <c r="P1900" s="277"/>
      <c r="Q1900" s="277"/>
    </row>
    <row r="1901" spans="1:17" s="275" customFormat="1" ht="10.15" x14ac:dyDescent="0.2">
      <c r="A1901" s="282"/>
      <c r="B1901" s="282"/>
      <c r="C1901" s="282"/>
      <c r="D1901" s="279" t="s">
        <v>277</v>
      </c>
      <c r="E1901" s="276"/>
      <c r="F1901" s="386">
        <v>1</v>
      </c>
      <c r="G1901" s="386"/>
      <c r="H1901" s="386"/>
      <c r="I1901" s="386"/>
      <c r="J1901" s="386">
        <f t="shared" si="126"/>
        <v>1</v>
      </c>
      <c r="K1901" s="277"/>
      <c r="L1901" s="277"/>
      <c r="M1901" s="277"/>
      <c r="N1901" s="277"/>
      <c r="O1901" s="277"/>
      <c r="P1901" s="277"/>
      <c r="Q1901" s="277"/>
    </row>
    <row r="1902" spans="1:17" s="275" customFormat="1" ht="10.15" x14ac:dyDescent="0.2">
      <c r="A1902" s="282"/>
      <c r="B1902" s="282"/>
      <c r="C1902" s="282"/>
      <c r="D1902" s="279" t="s">
        <v>348</v>
      </c>
      <c r="E1902" s="276"/>
      <c r="F1902" s="386">
        <v>1</v>
      </c>
      <c r="G1902" s="386"/>
      <c r="H1902" s="386"/>
      <c r="I1902" s="386"/>
      <c r="J1902" s="386">
        <f t="shared" ref="J1902:J1903" si="127">ROUND(PRODUCT(F1902:I1902),2)</f>
        <v>1</v>
      </c>
      <c r="K1902" s="277"/>
      <c r="L1902" s="277"/>
      <c r="M1902" s="277"/>
      <c r="N1902" s="277"/>
      <c r="O1902" s="277"/>
      <c r="P1902" s="277"/>
      <c r="Q1902" s="277"/>
    </row>
    <row r="1903" spans="1:17" s="275" customFormat="1" ht="10.15" x14ac:dyDescent="0.2">
      <c r="A1903" s="282"/>
      <c r="B1903" s="282"/>
      <c r="C1903" s="282"/>
      <c r="D1903" s="279" t="s">
        <v>1079</v>
      </c>
      <c r="E1903" s="276"/>
      <c r="F1903" s="386">
        <v>12</v>
      </c>
      <c r="G1903" s="386"/>
      <c r="H1903" s="386"/>
      <c r="I1903" s="386"/>
      <c r="J1903" s="386">
        <f t="shared" si="127"/>
        <v>12</v>
      </c>
      <c r="K1903" s="277"/>
      <c r="L1903" s="277"/>
      <c r="M1903" s="277"/>
      <c r="N1903" s="277"/>
      <c r="O1903" s="277"/>
      <c r="P1903" s="277"/>
      <c r="Q1903" s="277"/>
    </row>
    <row r="1904" spans="1:17" s="275" customFormat="1" ht="10.15" x14ac:dyDescent="0.2">
      <c r="A1904" s="282"/>
      <c r="B1904" s="282"/>
      <c r="C1904" s="282"/>
      <c r="D1904" s="284" t="str">
        <f>"Total item "&amp;A1875</f>
        <v>Total item 10.17</v>
      </c>
      <c r="E1904" s="276"/>
      <c r="F1904" s="386"/>
      <c r="G1904" s="386"/>
      <c r="H1904" s="386"/>
      <c r="I1904" s="386"/>
      <c r="J1904" s="383">
        <f>SUM(J1878:J1903)</f>
        <v>97</v>
      </c>
      <c r="K1904" s="277"/>
      <c r="L1904" s="277"/>
      <c r="M1904" s="277"/>
      <c r="N1904" s="277"/>
      <c r="O1904" s="277"/>
      <c r="P1904" s="277"/>
      <c r="Q1904" s="277"/>
    </row>
    <row r="1905" spans="1:17" s="275" customFormat="1" ht="10.15" x14ac:dyDescent="0.2">
      <c r="A1905" s="282"/>
      <c r="B1905" s="282"/>
      <c r="C1905" s="282"/>
      <c r="D1905" s="126"/>
      <c r="E1905" s="119"/>
      <c r="F1905" s="384"/>
      <c r="G1905" s="384"/>
      <c r="H1905" s="384"/>
      <c r="I1905" s="384"/>
      <c r="J1905" s="384"/>
      <c r="K1905" s="277"/>
      <c r="L1905" s="277"/>
      <c r="M1905" s="277"/>
      <c r="N1905" s="277"/>
      <c r="O1905" s="277"/>
      <c r="P1905" s="277"/>
      <c r="Q1905" s="277"/>
    </row>
    <row r="1906" spans="1:17" s="258" customFormat="1" ht="33.75" x14ac:dyDescent="0.2">
      <c r="A1906" s="280" t="s">
        <v>118</v>
      </c>
      <c r="B1906" s="280" t="s">
        <v>166</v>
      </c>
      <c r="C1906" s="280" t="s">
        <v>1346</v>
      </c>
      <c r="D1906" s="261" t="s">
        <v>1347</v>
      </c>
      <c r="E1906" s="281" t="s">
        <v>204</v>
      </c>
      <c r="F1906" s="383"/>
      <c r="G1906" s="383"/>
      <c r="H1906" s="383"/>
      <c r="I1906" s="383"/>
      <c r="J1906" s="383"/>
      <c r="K1906" s="283">
        <f>J1914</f>
        <v>33</v>
      </c>
      <c r="L1906" s="283">
        <v>137.21</v>
      </c>
      <c r="M1906" s="283">
        <f>ROUND(L1906*(1+$T$7),2)</f>
        <v>166.22</v>
      </c>
      <c r="N1906" s="283">
        <f>TRUNC(K1906*M1906,2)</f>
        <v>5485.26</v>
      </c>
      <c r="O1906" s="283">
        <v>132.79</v>
      </c>
      <c r="P1906" s="283">
        <f>ROUND(O1906*(1+$S$7),2)</f>
        <v>168.96</v>
      </c>
      <c r="Q1906" s="283">
        <f>TRUNC(K1906*P1906,2)</f>
        <v>5575.68</v>
      </c>
    </row>
    <row r="1907" spans="1:17" s="275" customFormat="1" x14ac:dyDescent="0.2">
      <c r="A1907" s="282"/>
      <c r="B1907" s="282"/>
      <c r="C1907" s="282"/>
      <c r="D1907" s="284" t="s">
        <v>308</v>
      </c>
      <c r="E1907" s="276"/>
      <c r="F1907" s="386"/>
      <c r="G1907" s="386"/>
      <c r="H1907" s="386"/>
      <c r="I1907" s="386"/>
      <c r="J1907" s="386"/>
      <c r="K1907" s="277"/>
      <c r="L1907" s="277"/>
      <c r="M1907" s="277"/>
      <c r="N1907" s="277"/>
      <c r="O1907" s="277"/>
      <c r="P1907" s="277"/>
      <c r="Q1907" s="277"/>
    </row>
    <row r="1908" spans="1:17" s="275" customFormat="1" ht="10.15" x14ac:dyDescent="0.2">
      <c r="A1908" s="282"/>
      <c r="B1908" s="282"/>
      <c r="C1908" s="282"/>
      <c r="D1908" s="279" t="s">
        <v>287</v>
      </c>
      <c r="E1908" s="276"/>
      <c r="F1908" s="386"/>
      <c r="G1908" s="386"/>
      <c r="H1908" s="386"/>
      <c r="I1908" s="386"/>
      <c r="J1908" s="386"/>
      <c r="K1908" s="277"/>
      <c r="L1908" s="277"/>
      <c r="M1908" s="277"/>
      <c r="N1908" s="277"/>
      <c r="O1908" s="277"/>
      <c r="P1908" s="277"/>
      <c r="Q1908" s="277"/>
    </row>
    <row r="1909" spans="1:17" s="275" customFormat="1" ht="10.15" x14ac:dyDescent="0.2">
      <c r="A1909" s="282"/>
      <c r="B1909" s="282"/>
      <c r="C1909" s="282"/>
      <c r="D1909" s="279" t="s">
        <v>277</v>
      </c>
      <c r="E1909" s="276"/>
      <c r="F1909" s="386">
        <v>1</v>
      </c>
      <c r="G1909" s="386"/>
      <c r="H1909" s="386"/>
      <c r="I1909" s="386"/>
      <c r="J1909" s="386">
        <f t="shared" ref="J1909" si="128">ROUND(PRODUCT(F1909:I1909),2)</f>
        <v>1</v>
      </c>
      <c r="K1909" s="277"/>
      <c r="L1909" s="277"/>
      <c r="M1909" s="277"/>
      <c r="N1909" s="277"/>
      <c r="O1909" s="277"/>
      <c r="P1909" s="277"/>
      <c r="Q1909" s="277"/>
    </row>
    <row r="1910" spans="1:17" s="275" customFormat="1" x14ac:dyDescent="0.2">
      <c r="A1910" s="282"/>
      <c r="B1910" s="282"/>
      <c r="C1910" s="282"/>
      <c r="D1910" s="284" t="s">
        <v>285</v>
      </c>
      <c r="E1910" s="276"/>
      <c r="F1910" s="386"/>
      <c r="G1910" s="386"/>
      <c r="H1910" s="386"/>
      <c r="I1910" s="386"/>
      <c r="J1910" s="386"/>
      <c r="K1910" s="277"/>
      <c r="L1910" s="277"/>
      <c r="M1910" s="277"/>
      <c r="N1910" s="277"/>
      <c r="O1910" s="277"/>
      <c r="P1910" s="277"/>
      <c r="Q1910" s="277"/>
    </row>
    <row r="1911" spans="1:17" s="275" customFormat="1" ht="10.15" x14ac:dyDescent="0.2">
      <c r="A1911" s="282"/>
      <c r="B1911" s="282"/>
      <c r="C1911" s="282"/>
      <c r="D1911" s="279" t="s">
        <v>325</v>
      </c>
      <c r="E1911" s="276"/>
      <c r="F1911" s="386">
        <v>20</v>
      </c>
      <c r="G1911" s="386"/>
      <c r="H1911" s="386"/>
      <c r="I1911" s="386"/>
      <c r="J1911" s="386">
        <f t="shared" ref="J1911:J1913" si="129">ROUND(PRODUCT(F1911:I1911),2)</f>
        <v>20</v>
      </c>
      <c r="K1911" s="277"/>
      <c r="L1911" s="277"/>
      <c r="M1911" s="277"/>
      <c r="N1911" s="277"/>
      <c r="O1911" s="277"/>
      <c r="P1911" s="277"/>
      <c r="Q1911" s="277"/>
    </row>
    <row r="1912" spans="1:17" s="275" customFormat="1" ht="10.15" x14ac:dyDescent="0.2">
      <c r="A1912" s="282"/>
      <c r="B1912" s="282"/>
      <c r="C1912" s="282"/>
      <c r="D1912" s="279" t="s">
        <v>301</v>
      </c>
      <c r="E1912" s="276"/>
      <c r="F1912" s="386">
        <v>2</v>
      </c>
      <c r="G1912" s="386"/>
      <c r="H1912" s="386"/>
      <c r="I1912" s="386"/>
      <c r="J1912" s="386">
        <f t="shared" si="129"/>
        <v>2</v>
      </c>
      <c r="K1912" s="277"/>
      <c r="L1912" s="277"/>
      <c r="M1912" s="277"/>
      <c r="N1912" s="277"/>
      <c r="O1912" s="277"/>
      <c r="P1912" s="277"/>
      <c r="Q1912" s="277"/>
    </row>
    <row r="1913" spans="1:17" s="275" customFormat="1" ht="10.15" x14ac:dyDescent="0.2">
      <c r="A1913" s="282"/>
      <c r="B1913" s="282"/>
      <c r="C1913" s="282"/>
      <c r="D1913" s="279" t="s">
        <v>431</v>
      </c>
      <c r="E1913" s="276"/>
      <c r="F1913" s="386">
        <v>10</v>
      </c>
      <c r="G1913" s="386"/>
      <c r="H1913" s="386"/>
      <c r="I1913" s="386"/>
      <c r="J1913" s="386">
        <f t="shared" si="129"/>
        <v>10</v>
      </c>
      <c r="K1913" s="277"/>
      <c r="L1913" s="277"/>
      <c r="M1913" s="277"/>
      <c r="N1913" s="277"/>
      <c r="O1913" s="277"/>
      <c r="P1913" s="277"/>
      <c r="Q1913" s="277"/>
    </row>
    <row r="1914" spans="1:17" s="275" customFormat="1" ht="10.15" x14ac:dyDescent="0.2">
      <c r="A1914" s="282"/>
      <c r="B1914" s="282"/>
      <c r="C1914" s="282"/>
      <c r="D1914" s="284" t="str">
        <f>"Total item "&amp;A1906</f>
        <v>Total item 10.18</v>
      </c>
      <c r="E1914" s="276"/>
      <c r="F1914" s="386"/>
      <c r="G1914" s="386"/>
      <c r="H1914" s="386"/>
      <c r="I1914" s="386"/>
      <c r="J1914" s="383">
        <f>SUM(J1908:J1913)</f>
        <v>33</v>
      </c>
      <c r="K1914" s="277"/>
      <c r="L1914" s="277"/>
      <c r="M1914" s="277"/>
      <c r="N1914" s="277"/>
      <c r="O1914" s="277"/>
      <c r="P1914" s="277"/>
      <c r="Q1914" s="277"/>
    </row>
    <row r="1915" spans="1:17" s="275" customFormat="1" ht="10.15" x14ac:dyDescent="0.2">
      <c r="A1915" s="282"/>
      <c r="B1915" s="282"/>
      <c r="C1915" s="282"/>
      <c r="D1915" s="126"/>
      <c r="E1915" s="119"/>
      <c r="F1915" s="384"/>
      <c r="G1915" s="384"/>
      <c r="H1915" s="384"/>
      <c r="I1915" s="384"/>
      <c r="J1915" s="384"/>
      <c r="K1915" s="277"/>
      <c r="L1915" s="277"/>
      <c r="M1915" s="277"/>
      <c r="N1915" s="277"/>
      <c r="O1915" s="277"/>
      <c r="P1915" s="277"/>
      <c r="Q1915" s="277"/>
    </row>
    <row r="1916" spans="1:17" s="258" customFormat="1" ht="22.5" x14ac:dyDescent="0.2">
      <c r="A1916" s="280" t="s">
        <v>119</v>
      </c>
      <c r="B1916" s="280" t="s">
        <v>399</v>
      </c>
      <c r="C1916" s="280" t="s">
        <v>421</v>
      </c>
      <c r="D1916" s="261" t="str">
        <f>'COMPOSICOES - SINAPI COM DESON'!D70:G70</f>
        <v>LUMINÁRIA LED DE EMBUTIDO LED 17X17- FORNECIMENTO E INSTALACAO</v>
      </c>
      <c r="E1916" s="281" t="s">
        <v>49</v>
      </c>
      <c r="F1916" s="383"/>
      <c r="G1916" s="383"/>
      <c r="H1916" s="383"/>
      <c r="I1916" s="383"/>
      <c r="J1916" s="383"/>
      <c r="K1916" s="283">
        <f>J1923</f>
        <v>16</v>
      </c>
      <c r="L1916" s="283">
        <f>'COMP - SINAPI SEM DESON'!G74</f>
        <v>44.527866666666668</v>
      </c>
      <c r="M1916" s="283">
        <f>ROUND(L1916*(1+$T$7),2)</f>
        <v>53.94</v>
      </c>
      <c r="N1916" s="283">
        <f>TRUNC(K1916*M1916,2)</f>
        <v>863.04</v>
      </c>
      <c r="O1916" s="283">
        <f>'COMPOSICOES - SINAPI COM DESON'!G79</f>
        <v>42.722866666666661</v>
      </c>
      <c r="P1916" s="283">
        <f>ROUND(O1916*(1+$S$7),2)</f>
        <v>54.36</v>
      </c>
      <c r="Q1916" s="283">
        <f>TRUNC(K1916*P1916,2)</f>
        <v>869.76</v>
      </c>
    </row>
    <row r="1917" spans="1:17" s="275" customFormat="1" x14ac:dyDescent="0.2">
      <c r="A1917" s="282"/>
      <c r="B1917" s="282"/>
      <c r="C1917" s="282"/>
      <c r="D1917" s="284" t="s">
        <v>308</v>
      </c>
      <c r="E1917" s="276"/>
      <c r="F1917" s="386"/>
      <c r="G1917" s="386"/>
      <c r="H1917" s="386"/>
      <c r="I1917" s="386"/>
      <c r="J1917" s="386"/>
      <c r="K1917" s="277"/>
      <c r="L1917" s="277"/>
      <c r="M1917" s="277"/>
      <c r="N1917" s="277"/>
      <c r="O1917" s="277"/>
      <c r="P1917" s="277"/>
      <c r="Q1917" s="277"/>
    </row>
    <row r="1918" spans="1:17" s="275" customFormat="1" x14ac:dyDescent="0.2">
      <c r="A1918" s="282"/>
      <c r="B1918" s="282"/>
      <c r="C1918" s="282"/>
      <c r="D1918" s="279" t="s">
        <v>259</v>
      </c>
      <c r="E1918" s="276"/>
      <c r="F1918" s="386">
        <v>2</v>
      </c>
      <c r="G1918" s="386"/>
      <c r="H1918" s="386"/>
      <c r="I1918" s="386"/>
      <c r="J1918" s="386">
        <f t="shared" ref="J1918:J1922" si="130">ROUND(PRODUCT(F1918:I1918),2)</f>
        <v>2</v>
      </c>
      <c r="K1918" s="277"/>
      <c r="L1918" s="277"/>
      <c r="M1918" s="277"/>
      <c r="N1918" s="277"/>
      <c r="O1918" s="277"/>
      <c r="P1918" s="277"/>
      <c r="Q1918" s="277"/>
    </row>
    <row r="1919" spans="1:17" s="275" customFormat="1" ht="10.15" x14ac:dyDescent="0.2">
      <c r="A1919" s="282"/>
      <c r="B1919" s="282"/>
      <c r="C1919" s="282"/>
      <c r="D1919" s="279" t="s">
        <v>260</v>
      </c>
      <c r="E1919" s="276"/>
      <c r="F1919" s="386">
        <v>1</v>
      </c>
      <c r="G1919" s="386"/>
      <c r="H1919" s="386"/>
      <c r="I1919" s="386"/>
      <c r="J1919" s="386">
        <f t="shared" si="130"/>
        <v>1</v>
      </c>
      <c r="K1919" s="277"/>
      <c r="L1919" s="277"/>
      <c r="M1919" s="277"/>
      <c r="N1919" s="277"/>
      <c r="O1919" s="277"/>
      <c r="P1919" s="277"/>
      <c r="Q1919" s="277"/>
    </row>
    <row r="1920" spans="1:17" s="275" customFormat="1" ht="10.15" x14ac:dyDescent="0.2">
      <c r="A1920" s="282"/>
      <c r="B1920" s="282"/>
      <c r="C1920" s="282"/>
      <c r="D1920" s="279" t="s">
        <v>264</v>
      </c>
      <c r="E1920" s="276"/>
      <c r="F1920" s="386">
        <v>7</v>
      </c>
      <c r="G1920" s="386"/>
      <c r="H1920" s="386"/>
      <c r="I1920" s="386"/>
      <c r="J1920" s="386">
        <f t="shared" si="130"/>
        <v>7</v>
      </c>
      <c r="K1920" s="277"/>
      <c r="L1920" s="277"/>
      <c r="M1920" s="277"/>
      <c r="N1920" s="277"/>
      <c r="O1920" s="277"/>
      <c r="P1920" s="277"/>
      <c r="Q1920" s="277"/>
    </row>
    <row r="1921" spans="1:17" s="275" customFormat="1" ht="10.15" x14ac:dyDescent="0.2">
      <c r="A1921" s="282"/>
      <c r="B1921" s="282"/>
      <c r="C1921" s="282"/>
      <c r="D1921" s="279" t="s">
        <v>265</v>
      </c>
      <c r="E1921" s="276"/>
      <c r="F1921" s="386">
        <v>4</v>
      </c>
      <c r="G1921" s="386"/>
      <c r="H1921" s="386"/>
      <c r="I1921" s="386"/>
      <c r="J1921" s="386">
        <f t="shared" si="130"/>
        <v>4</v>
      </c>
      <c r="K1921" s="277"/>
      <c r="L1921" s="277"/>
      <c r="M1921" s="277"/>
      <c r="N1921" s="277"/>
      <c r="O1921" s="277"/>
      <c r="P1921" s="277"/>
      <c r="Q1921" s="277"/>
    </row>
    <row r="1922" spans="1:17" s="275" customFormat="1" ht="10.15" x14ac:dyDescent="0.2">
      <c r="A1922" s="282"/>
      <c r="B1922" s="282"/>
      <c r="C1922" s="282"/>
      <c r="D1922" s="284" t="s">
        <v>431</v>
      </c>
      <c r="E1922" s="276"/>
      <c r="F1922" s="386">
        <v>2</v>
      </c>
      <c r="G1922" s="386"/>
      <c r="H1922" s="386"/>
      <c r="I1922" s="386"/>
      <c r="J1922" s="386">
        <f t="shared" si="130"/>
        <v>2</v>
      </c>
      <c r="K1922" s="277"/>
      <c r="L1922" s="277"/>
      <c r="M1922" s="277"/>
      <c r="N1922" s="277"/>
      <c r="O1922" s="277"/>
      <c r="P1922" s="277"/>
      <c r="Q1922" s="277"/>
    </row>
    <row r="1923" spans="1:17" s="275" customFormat="1" ht="10.15" x14ac:dyDescent="0.2">
      <c r="A1923" s="282"/>
      <c r="B1923" s="282"/>
      <c r="C1923" s="282"/>
      <c r="D1923" s="284" t="str">
        <f>"Total item "&amp;A1916</f>
        <v>Total item 10.19</v>
      </c>
      <c r="E1923" s="276"/>
      <c r="F1923" s="386"/>
      <c r="G1923" s="386"/>
      <c r="H1923" s="386"/>
      <c r="I1923" s="386"/>
      <c r="J1923" s="383">
        <f>SUM(J1917:J1922)</f>
        <v>16</v>
      </c>
      <c r="K1923" s="277"/>
      <c r="L1923" s="277"/>
      <c r="M1923" s="277"/>
      <c r="N1923" s="277"/>
      <c r="O1923" s="277"/>
      <c r="P1923" s="277"/>
      <c r="Q1923" s="277"/>
    </row>
    <row r="1924" spans="1:17" s="275" customFormat="1" ht="10.15" x14ac:dyDescent="0.2">
      <c r="A1924" s="282"/>
      <c r="B1924" s="282"/>
      <c r="C1924" s="282"/>
      <c r="D1924" s="126"/>
      <c r="E1924" s="119"/>
      <c r="F1924" s="384"/>
      <c r="G1924" s="384"/>
      <c r="H1924" s="384"/>
      <c r="I1924" s="384"/>
      <c r="J1924" s="384"/>
      <c r="K1924" s="277"/>
      <c r="L1924" s="277"/>
      <c r="M1924" s="277"/>
      <c r="N1924" s="277"/>
      <c r="O1924" s="277"/>
      <c r="P1924" s="277"/>
      <c r="Q1924" s="277"/>
    </row>
    <row r="1925" spans="1:17" s="258" customFormat="1" ht="22.5" x14ac:dyDescent="0.2">
      <c r="A1925" s="280" t="s">
        <v>120</v>
      </c>
      <c r="B1925" s="280" t="s">
        <v>399</v>
      </c>
      <c r="C1925" s="280" t="s">
        <v>428</v>
      </c>
      <c r="D1925" s="261" t="str">
        <f>'COMPOSICOES - SINAPI COM DESON'!D83:G83</f>
        <v>LUMINÁRIA LED DE EMBUTIDO LED 30X30 - FORNECIMENTO E INSTALACAO</v>
      </c>
      <c r="E1925" s="281" t="s">
        <v>49</v>
      </c>
      <c r="F1925" s="383"/>
      <c r="G1925" s="383"/>
      <c r="H1925" s="383"/>
      <c r="I1925" s="383"/>
      <c r="J1925" s="383"/>
      <c r="K1925" s="283">
        <f>J1934</f>
        <v>65</v>
      </c>
      <c r="L1925" s="283">
        <f>'COMP - SINAPI SEM DESON'!G87</f>
        <v>57.33786666666667</v>
      </c>
      <c r="M1925" s="283">
        <f>ROUND(L1925*(1+$T$7),2)</f>
        <v>69.459999999999994</v>
      </c>
      <c r="N1925" s="283">
        <f>TRUNC(K1925*M1925,2)</f>
        <v>4514.8999999999996</v>
      </c>
      <c r="O1925" s="283">
        <f>'COMPOSICOES - SINAPI COM DESON'!G92</f>
        <v>55.532866666666671</v>
      </c>
      <c r="P1925" s="283">
        <f>ROUND(O1925*(1+$S$7),2)</f>
        <v>70.66</v>
      </c>
      <c r="Q1925" s="283">
        <f>TRUNC(K1925*P1925,2)</f>
        <v>4592.8999999999996</v>
      </c>
    </row>
    <row r="1926" spans="1:17" s="275" customFormat="1" x14ac:dyDescent="0.2">
      <c r="A1926" s="282"/>
      <c r="B1926" s="282"/>
      <c r="C1926" s="282"/>
      <c r="D1926" s="284" t="s">
        <v>308</v>
      </c>
      <c r="E1926" s="276"/>
      <c r="F1926" s="386"/>
      <c r="G1926" s="386"/>
      <c r="H1926" s="386"/>
      <c r="I1926" s="386"/>
      <c r="J1926" s="386"/>
      <c r="K1926" s="277"/>
      <c r="L1926" s="277"/>
      <c r="M1926" s="277"/>
      <c r="N1926" s="277"/>
      <c r="O1926" s="277"/>
      <c r="P1926" s="277"/>
      <c r="Q1926" s="277"/>
    </row>
    <row r="1927" spans="1:17" s="275" customFormat="1" ht="10.15" x14ac:dyDescent="0.2">
      <c r="A1927" s="282"/>
      <c r="B1927" s="282"/>
      <c r="C1927" s="282"/>
      <c r="D1927" s="279" t="s">
        <v>276</v>
      </c>
      <c r="E1927" s="276"/>
      <c r="F1927" s="386">
        <v>22</v>
      </c>
      <c r="G1927" s="386"/>
      <c r="H1927" s="386"/>
      <c r="I1927" s="386"/>
      <c r="J1927" s="386">
        <f t="shared" ref="J1927" si="131">ROUND(PRODUCT(F1927:I1927),2)</f>
        <v>22</v>
      </c>
      <c r="K1927" s="277"/>
      <c r="L1927" s="277"/>
      <c r="M1927" s="277"/>
      <c r="N1927" s="277"/>
      <c r="O1927" s="277"/>
      <c r="P1927" s="277"/>
      <c r="Q1927" s="277"/>
    </row>
    <row r="1928" spans="1:17" s="275" customFormat="1" x14ac:dyDescent="0.2">
      <c r="A1928" s="282"/>
      <c r="B1928" s="282"/>
      <c r="C1928" s="282"/>
      <c r="D1928" s="284" t="s">
        <v>285</v>
      </c>
      <c r="E1928" s="276"/>
      <c r="F1928" s="386"/>
      <c r="G1928" s="386"/>
      <c r="H1928" s="386"/>
      <c r="I1928" s="386"/>
      <c r="J1928" s="386"/>
      <c r="K1928" s="277"/>
      <c r="L1928" s="277"/>
      <c r="M1928" s="277"/>
      <c r="N1928" s="277"/>
      <c r="O1928" s="277"/>
      <c r="P1928" s="277"/>
      <c r="Q1928" s="277"/>
    </row>
    <row r="1929" spans="1:17" s="275" customFormat="1" ht="10.15" x14ac:dyDescent="0.2">
      <c r="A1929" s="282"/>
      <c r="B1929" s="282"/>
      <c r="C1929" s="282"/>
      <c r="D1929" s="279" t="s">
        <v>281</v>
      </c>
      <c r="E1929" s="276"/>
      <c r="F1929" s="386">
        <v>1</v>
      </c>
      <c r="G1929" s="386"/>
      <c r="H1929" s="386"/>
      <c r="I1929" s="386"/>
      <c r="J1929" s="386">
        <f t="shared" ref="J1929:J1933" si="132">ROUND(PRODUCT(F1929:I1929),2)</f>
        <v>1</v>
      </c>
      <c r="K1929" s="277"/>
      <c r="L1929" s="277"/>
      <c r="M1929" s="277"/>
      <c r="N1929" s="277"/>
      <c r="O1929" s="277"/>
      <c r="P1929" s="277"/>
      <c r="Q1929" s="277"/>
    </row>
    <row r="1930" spans="1:17" s="275" customFormat="1" ht="10.15" x14ac:dyDescent="0.2">
      <c r="A1930" s="282"/>
      <c r="B1930" s="282"/>
      <c r="C1930" s="282"/>
      <c r="D1930" s="279" t="s">
        <v>282</v>
      </c>
      <c r="E1930" s="276"/>
      <c r="F1930" s="386">
        <v>1</v>
      </c>
      <c r="G1930" s="386"/>
      <c r="H1930" s="386"/>
      <c r="I1930" s="386"/>
      <c r="J1930" s="386">
        <f t="shared" si="132"/>
        <v>1</v>
      </c>
      <c r="K1930" s="277"/>
      <c r="L1930" s="277"/>
      <c r="M1930" s="277"/>
      <c r="N1930" s="277"/>
      <c r="O1930" s="277"/>
      <c r="P1930" s="277"/>
      <c r="Q1930" s="277"/>
    </row>
    <row r="1931" spans="1:17" s="275" customFormat="1" x14ac:dyDescent="0.2">
      <c r="A1931" s="282"/>
      <c r="B1931" s="282"/>
      <c r="C1931" s="282"/>
      <c r="D1931" s="279" t="s">
        <v>323</v>
      </c>
      <c r="E1931" s="276"/>
      <c r="F1931" s="386">
        <v>1</v>
      </c>
      <c r="G1931" s="386"/>
      <c r="H1931" s="386"/>
      <c r="I1931" s="386"/>
      <c r="J1931" s="386">
        <f t="shared" si="132"/>
        <v>1</v>
      </c>
      <c r="K1931" s="277"/>
      <c r="L1931" s="277"/>
      <c r="M1931" s="277"/>
      <c r="N1931" s="277"/>
      <c r="O1931" s="277"/>
      <c r="P1931" s="277"/>
      <c r="Q1931" s="277"/>
    </row>
    <row r="1932" spans="1:17" s="275" customFormat="1" ht="10.15" x14ac:dyDescent="0.2">
      <c r="A1932" s="282"/>
      <c r="B1932" s="282"/>
      <c r="C1932" s="282"/>
      <c r="D1932" s="279" t="s">
        <v>324</v>
      </c>
      <c r="E1932" s="276"/>
      <c r="F1932" s="386">
        <v>1</v>
      </c>
      <c r="G1932" s="386"/>
      <c r="H1932" s="386"/>
      <c r="I1932" s="386"/>
      <c r="J1932" s="386">
        <f t="shared" si="132"/>
        <v>1</v>
      </c>
      <c r="K1932" s="277"/>
      <c r="L1932" s="277"/>
      <c r="M1932" s="277"/>
      <c r="N1932" s="277"/>
      <c r="O1932" s="277"/>
      <c r="P1932" s="277"/>
      <c r="Q1932" s="277"/>
    </row>
    <row r="1933" spans="1:17" s="275" customFormat="1" ht="10.15" x14ac:dyDescent="0.2">
      <c r="A1933" s="282"/>
      <c r="B1933" s="282"/>
      <c r="C1933" s="282"/>
      <c r="D1933" s="284" t="s">
        <v>431</v>
      </c>
      <c r="E1933" s="276"/>
      <c r="F1933" s="386">
        <v>39</v>
      </c>
      <c r="G1933" s="386"/>
      <c r="H1933" s="386"/>
      <c r="I1933" s="386"/>
      <c r="J1933" s="386">
        <f t="shared" si="132"/>
        <v>39</v>
      </c>
      <c r="K1933" s="277"/>
      <c r="L1933" s="277"/>
      <c r="M1933" s="277"/>
      <c r="N1933" s="277"/>
      <c r="O1933" s="277"/>
      <c r="P1933" s="277"/>
      <c r="Q1933" s="277"/>
    </row>
    <row r="1934" spans="1:17" s="275" customFormat="1" ht="10.15" x14ac:dyDescent="0.2">
      <c r="A1934" s="282"/>
      <c r="B1934" s="282"/>
      <c r="C1934" s="282"/>
      <c r="D1934" s="284" t="str">
        <f>"Total item "&amp;A1925</f>
        <v>Total item 10.20</v>
      </c>
      <c r="E1934" s="276"/>
      <c r="F1934" s="386"/>
      <c r="G1934" s="386"/>
      <c r="H1934" s="386"/>
      <c r="I1934" s="386"/>
      <c r="J1934" s="383">
        <f>SUM(J1927:J1933)</f>
        <v>65</v>
      </c>
      <c r="K1934" s="277"/>
      <c r="L1934" s="277"/>
      <c r="M1934" s="277"/>
      <c r="N1934" s="277"/>
      <c r="O1934" s="277"/>
      <c r="P1934" s="277"/>
      <c r="Q1934" s="277"/>
    </row>
    <row r="1935" spans="1:17" s="275" customFormat="1" ht="10.15" x14ac:dyDescent="0.2">
      <c r="A1935" s="282"/>
      <c r="B1935" s="282"/>
      <c r="C1935" s="282"/>
      <c r="D1935" s="284"/>
      <c r="E1935" s="276"/>
      <c r="F1935" s="386"/>
      <c r="G1935" s="386"/>
      <c r="H1935" s="386"/>
      <c r="I1935" s="386"/>
      <c r="J1935" s="386"/>
      <c r="K1935" s="277"/>
      <c r="L1935" s="277"/>
      <c r="M1935" s="277"/>
      <c r="N1935" s="277"/>
      <c r="O1935" s="277"/>
      <c r="P1935" s="277"/>
      <c r="Q1935" s="277"/>
    </row>
    <row r="1936" spans="1:17" s="258" customFormat="1" ht="56.25" x14ac:dyDescent="0.2">
      <c r="A1936" s="280" t="s">
        <v>137</v>
      </c>
      <c r="B1936" s="280" t="s">
        <v>399</v>
      </c>
      <c r="C1936" s="280" t="s">
        <v>975</v>
      </c>
      <c r="D1936" s="261" t="s">
        <v>361</v>
      </c>
      <c r="E1936" s="281" t="s">
        <v>49</v>
      </c>
      <c r="F1936" s="383"/>
      <c r="G1936" s="383"/>
      <c r="H1936" s="383"/>
      <c r="I1936" s="383"/>
      <c r="J1936" s="383"/>
      <c r="K1936" s="283">
        <f>J1941</f>
        <v>3</v>
      </c>
      <c r="L1936" s="283">
        <f>'COMP - SINAPI SEM DESON'!G275</f>
        <v>204.31</v>
      </c>
      <c r="M1936" s="283">
        <f>ROUND(L1936*(1+$T$7),2)</f>
        <v>247.5</v>
      </c>
      <c r="N1936" s="283">
        <f>TRUNC(K1936*M1936,2)</f>
        <v>742.5</v>
      </c>
      <c r="O1936" s="283">
        <f>'COMPOSICOES - SINAPI COM DESON'!G279</f>
        <v>198.9</v>
      </c>
      <c r="P1936" s="283">
        <f>ROUND(O1936*(1+$S$7),2)</f>
        <v>253.08</v>
      </c>
      <c r="Q1936" s="283">
        <f>TRUNC(K1936*P1936,2)</f>
        <v>759.24</v>
      </c>
    </row>
    <row r="1937" spans="1:17" s="275" customFormat="1" x14ac:dyDescent="0.2">
      <c r="A1937" s="282"/>
      <c r="B1937" s="282"/>
      <c r="C1937" s="282"/>
      <c r="D1937" s="284" t="s">
        <v>285</v>
      </c>
      <c r="E1937" s="276"/>
      <c r="F1937" s="386"/>
      <c r="G1937" s="386"/>
      <c r="H1937" s="386"/>
      <c r="I1937" s="386"/>
      <c r="J1937" s="386"/>
      <c r="K1937" s="277"/>
      <c r="L1937" s="277"/>
      <c r="M1937" s="277"/>
      <c r="N1937" s="277"/>
      <c r="O1937" s="277"/>
      <c r="P1937" s="277"/>
      <c r="Q1937" s="277"/>
    </row>
    <row r="1938" spans="1:17" s="275" customFormat="1" ht="10.15" x14ac:dyDescent="0.2">
      <c r="A1938" s="282"/>
      <c r="B1938" s="282"/>
      <c r="C1938" s="282"/>
      <c r="D1938" s="279" t="s">
        <v>281</v>
      </c>
      <c r="E1938" s="276"/>
      <c r="F1938" s="386">
        <v>1</v>
      </c>
      <c r="G1938" s="386"/>
      <c r="H1938" s="386"/>
      <c r="I1938" s="386"/>
      <c r="J1938" s="386">
        <f t="shared" ref="J1938:J1940" si="133">ROUND(PRODUCT(F1938:I1938),2)</f>
        <v>1</v>
      </c>
      <c r="K1938" s="277"/>
      <c r="L1938" s="277"/>
      <c r="M1938" s="277"/>
      <c r="N1938" s="277"/>
      <c r="O1938" s="277"/>
      <c r="P1938" s="277"/>
      <c r="Q1938" s="277"/>
    </row>
    <row r="1939" spans="1:17" s="275" customFormat="1" ht="10.15" x14ac:dyDescent="0.2">
      <c r="A1939" s="282"/>
      <c r="B1939" s="282"/>
      <c r="C1939" s="282"/>
      <c r="D1939" s="279" t="s">
        <v>282</v>
      </c>
      <c r="E1939" s="276"/>
      <c r="F1939" s="386">
        <v>1</v>
      </c>
      <c r="G1939" s="386"/>
      <c r="H1939" s="386"/>
      <c r="I1939" s="386"/>
      <c r="J1939" s="386">
        <f t="shared" si="133"/>
        <v>1</v>
      </c>
      <c r="K1939" s="277"/>
      <c r="L1939" s="277"/>
      <c r="M1939" s="277"/>
      <c r="N1939" s="277"/>
      <c r="O1939" s="277"/>
      <c r="P1939" s="277"/>
      <c r="Q1939" s="277"/>
    </row>
    <row r="1940" spans="1:17" s="275" customFormat="1" x14ac:dyDescent="0.2">
      <c r="A1940" s="282"/>
      <c r="B1940" s="282"/>
      <c r="C1940" s="282"/>
      <c r="D1940" s="279" t="s">
        <v>280</v>
      </c>
      <c r="E1940" s="276"/>
      <c r="F1940" s="386">
        <v>1</v>
      </c>
      <c r="G1940" s="386"/>
      <c r="H1940" s="386"/>
      <c r="I1940" s="386"/>
      <c r="J1940" s="386">
        <f t="shared" si="133"/>
        <v>1</v>
      </c>
      <c r="K1940" s="277"/>
      <c r="L1940" s="277"/>
      <c r="M1940" s="277"/>
      <c r="N1940" s="277"/>
      <c r="O1940" s="277"/>
      <c r="P1940" s="277"/>
      <c r="Q1940" s="277"/>
    </row>
    <row r="1941" spans="1:17" s="275" customFormat="1" ht="10.15" x14ac:dyDescent="0.2">
      <c r="A1941" s="282"/>
      <c r="B1941" s="282"/>
      <c r="C1941" s="282"/>
      <c r="D1941" s="284" t="str">
        <f>"Total item "&amp;A1936</f>
        <v>Total item 10.21</v>
      </c>
      <c r="E1941" s="276"/>
      <c r="F1941" s="386"/>
      <c r="G1941" s="386"/>
      <c r="H1941" s="386"/>
      <c r="I1941" s="386"/>
      <c r="J1941" s="383">
        <f>SUM(J1937:J1940)</f>
        <v>3</v>
      </c>
      <c r="K1941" s="277"/>
      <c r="L1941" s="277"/>
      <c r="M1941" s="277"/>
      <c r="N1941" s="277"/>
      <c r="O1941" s="277"/>
      <c r="P1941" s="277"/>
      <c r="Q1941" s="277"/>
    </row>
    <row r="1942" spans="1:17" s="275" customFormat="1" ht="10.15" x14ac:dyDescent="0.2">
      <c r="A1942" s="282"/>
      <c r="B1942" s="282"/>
      <c r="C1942" s="282"/>
      <c r="D1942" s="284"/>
      <c r="E1942" s="276"/>
      <c r="F1942" s="386"/>
      <c r="G1942" s="386"/>
      <c r="H1942" s="386"/>
      <c r="I1942" s="386"/>
      <c r="J1942" s="386"/>
      <c r="K1942" s="277"/>
      <c r="L1942" s="277"/>
      <c r="M1942" s="277"/>
      <c r="N1942" s="277"/>
      <c r="O1942" s="277"/>
      <c r="P1942" s="277"/>
      <c r="Q1942" s="277"/>
    </row>
    <row r="1943" spans="1:17" s="258" customFormat="1" ht="36" customHeight="1" x14ac:dyDescent="0.2">
      <c r="A1943" s="280" t="s">
        <v>136</v>
      </c>
      <c r="B1943" s="280" t="s">
        <v>399</v>
      </c>
      <c r="C1943" s="280" t="s">
        <v>976</v>
      </c>
      <c r="D1943" s="261" t="s">
        <v>429</v>
      </c>
      <c r="E1943" s="281" t="s">
        <v>18</v>
      </c>
      <c r="F1943" s="383"/>
      <c r="G1943" s="383"/>
      <c r="H1943" s="383"/>
      <c r="I1943" s="383"/>
      <c r="J1943" s="383"/>
      <c r="K1943" s="283">
        <f>J1952</f>
        <v>86</v>
      </c>
      <c r="L1943" s="283">
        <f>'COMP - SINAPI SEM DESON'!G287</f>
        <v>654.33000000000004</v>
      </c>
      <c r="M1943" s="283">
        <f>ROUND(L1943*(1+$T$7),2)</f>
        <v>792.66</v>
      </c>
      <c r="N1943" s="283">
        <f>TRUNC(K1943*M1943,2)</f>
        <v>68168.759999999995</v>
      </c>
      <c r="O1943" s="283">
        <f>'COMPOSICOES - SINAPI COM DESON'!G291</f>
        <v>643.5</v>
      </c>
      <c r="P1943" s="283">
        <f>ROUND(O1943*(1+$S$7),2)</f>
        <v>818.79</v>
      </c>
      <c r="Q1943" s="283">
        <f>TRUNC(K1943*P1943,2)</f>
        <v>70415.94</v>
      </c>
    </row>
    <row r="1944" spans="1:17" s="275" customFormat="1" x14ac:dyDescent="0.2">
      <c r="A1944" s="282"/>
      <c r="B1944" s="282"/>
      <c r="C1944" s="282"/>
      <c r="D1944" s="284" t="s">
        <v>308</v>
      </c>
      <c r="E1944" s="276"/>
      <c r="F1944" s="386"/>
      <c r="G1944" s="386"/>
      <c r="H1944" s="386"/>
      <c r="I1944" s="386"/>
      <c r="J1944" s="386"/>
      <c r="K1944" s="277"/>
      <c r="L1944" s="277"/>
      <c r="M1944" s="277"/>
      <c r="N1944" s="277"/>
      <c r="O1944" s="277"/>
      <c r="P1944" s="277"/>
      <c r="Q1944" s="277"/>
    </row>
    <row r="1945" spans="1:17" s="275" customFormat="1" ht="10.15" x14ac:dyDescent="0.2">
      <c r="A1945" s="282"/>
      <c r="B1945" s="282"/>
      <c r="C1945" s="282"/>
      <c r="D1945" s="279" t="s">
        <v>271</v>
      </c>
      <c r="E1945" s="276"/>
      <c r="F1945" s="386">
        <v>2</v>
      </c>
      <c r="G1945" s="386">
        <v>2</v>
      </c>
      <c r="H1945" s="386"/>
      <c r="I1945" s="386"/>
      <c r="J1945" s="386">
        <f t="shared" ref="J1945:J1951" si="134">ROUND(PRODUCT(F1945:I1945),2)</f>
        <v>4</v>
      </c>
      <c r="K1945" s="277"/>
      <c r="L1945" s="277"/>
      <c r="M1945" s="277"/>
      <c r="N1945" s="277"/>
      <c r="O1945" s="277"/>
      <c r="P1945" s="277"/>
      <c r="Q1945" s="277"/>
    </row>
    <row r="1946" spans="1:17" s="275" customFormat="1" ht="10.15" x14ac:dyDescent="0.2">
      <c r="A1946" s="282"/>
      <c r="B1946" s="282"/>
      <c r="C1946" s="282"/>
      <c r="D1946" s="279" t="s">
        <v>272</v>
      </c>
      <c r="E1946" s="276"/>
      <c r="F1946" s="386">
        <v>2</v>
      </c>
      <c r="G1946" s="386">
        <v>2</v>
      </c>
      <c r="H1946" s="386"/>
      <c r="I1946" s="386"/>
      <c r="J1946" s="386">
        <f t="shared" si="134"/>
        <v>4</v>
      </c>
      <c r="K1946" s="277"/>
      <c r="L1946" s="277"/>
      <c r="M1946" s="277"/>
      <c r="N1946" s="277"/>
      <c r="O1946" s="277"/>
      <c r="P1946" s="277"/>
      <c r="Q1946" s="277"/>
    </row>
    <row r="1947" spans="1:17" s="275" customFormat="1" ht="10.15" x14ac:dyDescent="0.2">
      <c r="A1947" s="282"/>
      <c r="B1947" s="282"/>
      <c r="C1947" s="282"/>
      <c r="D1947" s="279" t="s">
        <v>273</v>
      </c>
      <c r="E1947" s="276"/>
      <c r="F1947" s="386">
        <v>2</v>
      </c>
      <c r="G1947" s="386">
        <v>2</v>
      </c>
      <c r="H1947" s="386"/>
      <c r="I1947" s="386"/>
      <c r="J1947" s="386">
        <f t="shared" si="134"/>
        <v>4</v>
      </c>
      <c r="K1947" s="277"/>
      <c r="L1947" s="277"/>
      <c r="M1947" s="277"/>
      <c r="N1947" s="277"/>
      <c r="O1947" s="277"/>
      <c r="P1947" s="277"/>
      <c r="Q1947" s="277"/>
    </row>
    <row r="1948" spans="1:17" s="275" customFormat="1" ht="10.15" x14ac:dyDescent="0.2">
      <c r="A1948" s="282"/>
      <c r="B1948" s="282"/>
      <c r="C1948" s="282"/>
      <c r="D1948" s="279" t="s">
        <v>274</v>
      </c>
      <c r="E1948" s="276"/>
      <c r="F1948" s="386">
        <v>2</v>
      </c>
      <c r="G1948" s="386">
        <v>2</v>
      </c>
      <c r="H1948" s="386"/>
      <c r="I1948" s="386"/>
      <c r="J1948" s="386">
        <f t="shared" si="134"/>
        <v>4</v>
      </c>
      <c r="K1948" s="277"/>
      <c r="L1948" s="277"/>
      <c r="M1948" s="277"/>
      <c r="N1948" s="277"/>
      <c r="O1948" s="277"/>
      <c r="P1948" s="277"/>
      <c r="Q1948" s="277"/>
    </row>
    <row r="1949" spans="1:17" s="275" customFormat="1" ht="10.15" x14ac:dyDescent="0.2">
      <c r="A1949" s="282"/>
      <c r="B1949" s="282"/>
      <c r="C1949" s="282"/>
      <c r="D1949" s="279" t="s">
        <v>275</v>
      </c>
      <c r="E1949" s="276"/>
      <c r="F1949" s="386">
        <v>2</v>
      </c>
      <c r="G1949" s="386">
        <v>2</v>
      </c>
      <c r="H1949" s="386"/>
      <c r="I1949" s="386"/>
      <c r="J1949" s="386">
        <f t="shared" si="134"/>
        <v>4</v>
      </c>
      <c r="K1949" s="277"/>
      <c r="L1949" s="277"/>
      <c r="M1949" s="277"/>
      <c r="N1949" s="277"/>
      <c r="O1949" s="277"/>
      <c r="P1949" s="277"/>
      <c r="Q1949" s="277"/>
    </row>
    <row r="1950" spans="1:17" s="275" customFormat="1" ht="10.15" x14ac:dyDescent="0.2">
      <c r="A1950" s="282"/>
      <c r="B1950" s="282"/>
      <c r="C1950" s="282"/>
      <c r="D1950" s="279" t="s">
        <v>328</v>
      </c>
      <c r="E1950" s="276"/>
      <c r="F1950" s="386">
        <v>9</v>
      </c>
      <c r="G1950" s="386">
        <v>2</v>
      </c>
      <c r="H1950" s="386"/>
      <c r="I1950" s="386"/>
      <c r="J1950" s="386">
        <f t="shared" si="134"/>
        <v>18</v>
      </c>
      <c r="K1950" s="277"/>
      <c r="L1950" s="277"/>
      <c r="M1950" s="277"/>
      <c r="N1950" s="277"/>
      <c r="O1950" s="277"/>
      <c r="P1950" s="277"/>
      <c r="Q1950" s="277"/>
    </row>
    <row r="1951" spans="1:17" s="275" customFormat="1" ht="10.15" x14ac:dyDescent="0.2">
      <c r="A1951" s="282"/>
      <c r="B1951" s="282"/>
      <c r="C1951" s="282"/>
      <c r="D1951" s="279" t="s">
        <v>431</v>
      </c>
      <c r="E1951" s="276"/>
      <c r="F1951" s="386">
        <v>24</v>
      </c>
      <c r="G1951" s="386">
        <v>2</v>
      </c>
      <c r="H1951" s="386"/>
      <c r="I1951" s="386"/>
      <c r="J1951" s="386">
        <f t="shared" si="134"/>
        <v>48</v>
      </c>
      <c r="K1951" s="277"/>
      <c r="L1951" s="277"/>
      <c r="M1951" s="277"/>
      <c r="N1951" s="277"/>
      <c r="O1951" s="277"/>
      <c r="P1951" s="277"/>
      <c r="Q1951" s="277"/>
    </row>
    <row r="1952" spans="1:17" s="275" customFormat="1" ht="10.15" x14ac:dyDescent="0.2">
      <c r="A1952" s="282"/>
      <c r="B1952" s="282"/>
      <c r="C1952" s="282"/>
      <c r="D1952" s="284" t="str">
        <f>"Total item "&amp;A1943</f>
        <v>Total item 10.22</v>
      </c>
      <c r="E1952" s="276"/>
      <c r="F1952" s="386"/>
      <c r="G1952" s="386"/>
      <c r="H1952" s="386"/>
      <c r="I1952" s="386"/>
      <c r="J1952" s="383">
        <f>SUM(J1945:J1951)</f>
        <v>86</v>
      </c>
      <c r="K1952" s="277"/>
      <c r="L1952" s="277"/>
      <c r="M1952" s="277"/>
      <c r="N1952" s="277"/>
      <c r="O1952" s="277"/>
      <c r="P1952" s="277"/>
      <c r="Q1952" s="277"/>
    </row>
    <row r="1953" spans="1:17" s="275" customFormat="1" ht="10.15" x14ac:dyDescent="0.2">
      <c r="A1953" s="282"/>
      <c r="B1953" s="282"/>
      <c r="C1953" s="282"/>
      <c r="D1953" s="284"/>
      <c r="E1953" s="276"/>
      <c r="F1953" s="386"/>
      <c r="G1953" s="386"/>
      <c r="H1953" s="386"/>
      <c r="I1953" s="386"/>
      <c r="J1953" s="386"/>
      <c r="K1953" s="277"/>
      <c r="L1953" s="277"/>
      <c r="M1953" s="277"/>
      <c r="N1953" s="277"/>
      <c r="O1953" s="277"/>
      <c r="P1953" s="277"/>
      <c r="Q1953" s="277"/>
    </row>
    <row r="1954" spans="1:17" s="258" customFormat="1" ht="48" customHeight="1" x14ac:dyDescent="0.2">
      <c r="A1954" s="280" t="s">
        <v>135</v>
      </c>
      <c r="B1954" s="280" t="s">
        <v>165</v>
      </c>
      <c r="C1954" s="280" t="s">
        <v>329</v>
      </c>
      <c r="D1954" s="261" t="s">
        <v>330</v>
      </c>
      <c r="E1954" s="281" t="s">
        <v>49</v>
      </c>
      <c r="F1954" s="383"/>
      <c r="G1954" s="383"/>
      <c r="H1954" s="383"/>
      <c r="I1954" s="383"/>
      <c r="J1954" s="383"/>
      <c r="K1954" s="283">
        <f>J1960</f>
        <v>10</v>
      </c>
      <c r="L1954" s="283">
        <v>129.30000000000001</v>
      </c>
      <c r="M1954" s="283">
        <f>ROUND(L1954*(1+$T$7),2)</f>
        <v>156.63</v>
      </c>
      <c r="N1954" s="283">
        <f>TRUNC(K1954*M1954,2)</f>
        <v>1566.3</v>
      </c>
      <c r="O1954" s="283">
        <v>124.2</v>
      </c>
      <c r="P1954" s="283">
        <f>ROUND(O1954*(1+$S$7),2)</f>
        <v>158.03</v>
      </c>
      <c r="Q1954" s="283">
        <f>TRUNC(K1954*P1954,2)</f>
        <v>1580.3</v>
      </c>
    </row>
    <row r="1955" spans="1:17" s="275" customFormat="1" x14ac:dyDescent="0.2">
      <c r="A1955" s="282"/>
      <c r="B1955" s="282"/>
      <c r="C1955" s="282"/>
      <c r="D1955" s="284" t="s">
        <v>308</v>
      </c>
      <c r="E1955" s="276"/>
      <c r="F1955" s="386"/>
      <c r="G1955" s="386"/>
      <c r="H1955" s="386"/>
      <c r="I1955" s="386"/>
      <c r="J1955" s="386"/>
      <c r="K1955" s="277"/>
      <c r="L1955" s="277"/>
      <c r="M1955" s="277"/>
      <c r="N1955" s="277"/>
      <c r="O1955" s="277"/>
      <c r="P1955" s="277"/>
      <c r="Q1955" s="277"/>
    </row>
    <row r="1956" spans="1:17" s="275" customFormat="1" ht="10.15" x14ac:dyDescent="0.2">
      <c r="A1956" s="282"/>
      <c r="B1956" s="282"/>
      <c r="C1956" s="282"/>
      <c r="D1956" s="279" t="s">
        <v>287</v>
      </c>
      <c r="E1956" s="276"/>
      <c r="F1956" s="386"/>
      <c r="G1956" s="386"/>
      <c r="H1956" s="386"/>
      <c r="I1956" s="386"/>
      <c r="J1956" s="386"/>
      <c r="K1956" s="277"/>
      <c r="L1956" s="277"/>
      <c r="M1956" s="277"/>
      <c r="N1956" s="277"/>
      <c r="O1956" s="277"/>
      <c r="P1956" s="277"/>
      <c r="Q1956" s="277"/>
    </row>
    <row r="1957" spans="1:17" s="275" customFormat="1" x14ac:dyDescent="0.2">
      <c r="A1957" s="282"/>
      <c r="B1957" s="282"/>
      <c r="C1957" s="282"/>
      <c r="D1957" s="279" t="s">
        <v>309</v>
      </c>
      <c r="E1957" s="276"/>
      <c r="F1957" s="386">
        <v>2</v>
      </c>
      <c r="G1957" s="386"/>
      <c r="H1957" s="386"/>
      <c r="I1957" s="386"/>
      <c r="J1957" s="386">
        <f t="shared" ref="J1957:J1959" si="135">ROUND(PRODUCT(F1957:I1957),2)</f>
        <v>2</v>
      </c>
      <c r="K1957" s="277"/>
      <c r="L1957" s="277"/>
      <c r="M1957" s="277"/>
      <c r="N1957" s="277"/>
      <c r="O1957" s="277"/>
      <c r="P1957" s="277"/>
      <c r="Q1957" s="277"/>
    </row>
    <row r="1958" spans="1:17" s="275" customFormat="1" ht="10.15" x14ac:dyDescent="0.2">
      <c r="A1958" s="282"/>
      <c r="B1958" s="282"/>
      <c r="C1958" s="282"/>
      <c r="D1958" s="279" t="s">
        <v>264</v>
      </c>
      <c r="E1958" s="276"/>
      <c r="F1958" s="386">
        <v>5</v>
      </c>
      <c r="G1958" s="386"/>
      <c r="H1958" s="386"/>
      <c r="I1958" s="386"/>
      <c r="J1958" s="386">
        <f t="shared" si="135"/>
        <v>5</v>
      </c>
      <c r="K1958" s="277"/>
      <c r="L1958" s="277"/>
      <c r="M1958" s="277"/>
      <c r="N1958" s="277"/>
      <c r="O1958" s="277"/>
      <c r="P1958" s="277"/>
      <c r="Q1958" s="277"/>
    </row>
    <row r="1959" spans="1:17" s="275" customFormat="1" ht="10.15" x14ac:dyDescent="0.2">
      <c r="A1959" s="282"/>
      <c r="B1959" s="282"/>
      <c r="C1959" s="282"/>
      <c r="D1959" s="279" t="s">
        <v>265</v>
      </c>
      <c r="E1959" s="276"/>
      <c r="F1959" s="386">
        <v>3</v>
      </c>
      <c r="G1959" s="386"/>
      <c r="H1959" s="386"/>
      <c r="I1959" s="386"/>
      <c r="J1959" s="386">
        <f t="shared" si="135"/>
        <v>3</v>
      </c>
      <c r="K1959" s="277"/>
      <c r="L1959" s="277"/>
      <c r="M1959" s="277"/>
      <c r="N1959" s="277"/>
      <c r="O1959" s="277"/>
      <c r="P1959" s="277"/>
      <c r="Q1959" s="277"/>
    </row>
    <row r="1960" spans="1:17" s="275" customFormat="1" ht="10.15" x14ac:dyDescent="0.2">
      <c r="A1960" s="282"/>
      <c r="B1960" s="282"/>
      <c r="C1960" s="282"/>
      <c r="D1960" s="284" t="str">
        <f>"Total item "&amp;A1954</f>
        <v>Total item 10.23</v>
      </c>
      <c r="E1960" s="276"/>
      <c r="F1960" s="386"/>
      <c r="G1960" s="386"/>
      <c r="H1960" s="386"/>
      <c r="I1960" s="386"/>
      <c r="J1960" s="383">
        <f>SUM(J1957:J1959)</f>
        <v>10</v>
      </c>
      <c r="K1960" s="277"/>
      <c r="L1960" s="277"/>
      <c r="M1960" s="277"/>
      <c r="N1960" s="277"/>
      <c r="O1960" s="277"/>
      <c r="P1960" s="277"/>
      <c r="Q1960" s="277"/>
    </row>
    <row r="1961" spans="1:17" s="275" customFormat="1" ht="10.15" x14ac:dyDescent="0.2">
      <c r="A1961" s="282"/>
      <c r="B1961" s="282"/>
      <c r="C1961" s="282"/>
      <c r="D1961" s="284"/>
      <c r="E1961" s="276"/>
      <c r="F1961" s="386"/>
      <c r="G1961" s="386"/>
      <c r="H1961" s="386"/>
      <c r="I1961" s="386"/>
      <c r="J1961" s="386"/>
      <c r="K1961" s="277"/>
      <c r="L1961" s="277"/>
      <c r="M1961" s="277"/>
      <c r="N1961" s="277"/>
      <c r="O1961" s="277"/>
      <c r="P1961" s="277"/>
      <c r="Q1961" s="277"/>
    </row>
    <row r="1962" spans="1:17" s="258" customFormat="1" ht="22.5" x14ac:dyDescent="0.2">
      <c r="A1962" s="280" t="s">
        <v>134</v>
      </c>
      <c r="B1962" s="280" t="s">
        <v>166</v>
      </c>
      <c r="C1962" s="280" t="s">
        <v>1401</v>
      </c>
      <c r="D1962" s="261" t="s">
        <v>1402</v>
      </c>
      <c r="E1962" s="281" t="s">
        <v>204</v>
      </c>
      <c r="F1962" s="383"/>
      <c r="G1962" s="383"/>
      <c r="H1962" s="383"/>
      <c r="I1962" s="383"/>
      <c r="J1962" s="383"/>
      <c r="K1962" s="283">
        <f>J1969</f>
        <v>40</v>
      </c>
      <c r="L1962" s="283">
        <v>242.86</v>
      </c>
      <c r="M1962" s="283">
        <f>ROUND(L1962*(1+$T$7),2)</f>
        <v>294.2</v>
      </c>
      <c r="N1962" s="283">
        <f>TRUNC(K1962*M1962,2)</f>
        <v>11768</v>
      </c>
      <c r="O1962" s="283">
        <v>241.71</v>
      </c>
      <c r="P1962" s="283">
        <f>ROUND(O1962*(1+$S$7),2)</f>
        <v>307.55</v>
      </c>
      <c r="Q1962" s="283">
        <f>TRUNC(K1962*P1962,2)</f>
        <v>12302</v>
      </c>
    </row>
    <row r="1963" spans="1:17" s="275" customFormat="1" x14ac:dyDescent="0.2">
      <c r="A1963" s="282"/>
      <c r="B1963" s="282"/>
      <c r="C1963" s="282"/>
      <c r="D1963" s="284" t="s">
        <v>193</v>
      </c>
      <c r="E1963" s="276"/>
      <c r="F1963" s="386"/>
      <c r="G1963" s="386"/>
      <c r="H1963" s="386"/>
      <c r="I1963" s="386"/>
      <c r="J1963" s="386"/>
      <c r="K1963" s="277"/>
      <c r="L1963" s="277"/>
      <c r="M1963" s="277"/>
      <c r="N1963" s="277"/>
      <c r="O1963" s="277"/>
      <c r="P1963" s="277"/>
      <c r="Q1963" s="277"/>
    </row>
    <row r="1964" spans="1:17" s="275" customFormat="1" ht="10.15" x14ac:dyDescent="0.2">
      <c r="A1964" s="282"/>
      <c r="B1964" s="282"/>
      <c r="C1964" s="282"/>
      <c r="D1964" s="279" t="s">
        <v>302</v>
      </c>
      <c r="E1964" s="276"/>
      <c r="F1964" s="386">
        <v>3</v>
      </c>
      <c r="G1964" s="386"/>
      <c r="H1964" s="386"/>
      <c r="I1964" s="386"/>
      <c r="J1964" s="386">
        <f t="shared" ref="J1964:J1968" si="136">ROUND(PRODUCT(F1964:I1964),2)</f>
        <v>3</v>
      </c>
      <c r="K1964" s="277"/>
      <c r="L1964" s="277"/>
      <c r="M1964" s="277"/>
      <c r="N1964" s="277"/>
      <c r="O1964" s="277"/>
      <c r="P1964" s="277"/>
      <c r="Q1964" s="277"/>
    </row>
    <row r="1965" spans="1:17" s="275" customFormat="1" ht="10.15" x14ac:dyDescent="0.2">
      <c r="A1965" s="282"/>
      <c r="B1965" s="282"/>
      <c r="C1965" s="282"/>
      <c r="D1965" s="279" t="s">
        <v>344</v>
      </c>
      <c r="E1965" s="276"/>
      <c r="F1965" s="386">
        <v>2</v>
      </c>
      <c r="G1965" s="386"/>
      <c r="H1965" s="386"/>
      <c r="I1965" s="386"/>
      <c r="J1965" s="386">
        <f t="shared" si="136"/>
        <v>2</v>
      </c>
      <c r="K1965" s="277"/>
      <c r="L1965" s="277"/>
      <c r="M1965" s="277"/>
      <c r="N1965" s="277"/>
      <c r="O1965" s="277"/>
      <c r="P1965" s="277"/>
      <c r="Q1965" s="277"/>
    </row>
    <row r="1966" spans="1:17" s="275" customFormat="1" x14ac:dyDescent="0.2">
      <c r="A1966" s="282"/>
      <c r="B1966" s="282"/>
      <c r="C1966" s="282"/>
      <c r="D1966" s="279" t="s">
        <v>345</v>
      </c>
      <c r="E1966" s="276"/>
      <c r="F1966" s="386">
        <v>2</v>
      </c>
      <c r="G1966" s="386"/>
      <c r="H1966" s="386"/>
      <c r="I1966" s="386"/>
      <c r="J1966" s="386">
        <f t="shared" si="136"/>
        <v>2</v>
      </c>
      <c r="K1966" s="277"/>
      <c r="L1966" s="277"/>
      <c r="M1966" s="277"/>
      <c r="N1966" s="277"/>
      <c r="O1966" s="277"/>
      <c r="P1966" s="277"/>
      <c r="Q1966" s="277"/>
    </row>
    <row r="1967" spans="1:17" s="275" customFormat="1" ht="10.15" x14ac:dyDescent="0.2">
      <c r="A1967" s="282"/>
      <c r="B1967" s="282"/>
      <c r="C1967" s="282"/>
      <c r="D1967" s="279" t="s">
        <v>343</v>
      </c>
      <c r="E1967" s="276"/>
      <c r="F1967" s="386">
        <v>6</v>
      </c>
      <c r="G1967" s="386"/>
      <c r="H1967" s="386"/>
      <c r="I1967" s="386"/>
      <c r="J1967" s="386">
        <f t="shared" si="136"/>
        <v>6</v>
      </c>
      <c r="K1967" s="277"/>
      <c r="L1967" s="277"/>
      <c r="M1967" s="277"/>
      <c r="N1967" s="277"/>
      <c r="O1967" s="277"/>
      <c r="P1967" s="277"/>
      <c r="Q1967" s="277"/>
    </row>
    <row r="1968" spans="1:17" s="275" customFormat="1" ht="10.15" x14ac:dyDescent="0.2">
      <c r="A1968" s="282"/>
      <c r="B1968" s="282"/>
      <c r="C1968" s="282"/>
      <c r="D1968" s="279" t="s">
        <v>346</v>
      </c>
      <c r="E1968" s="276"/>
      <c r="F1968" s="386">
        <v>27</v>
      </c>
      <c r="G1968" s="386"/>
      <c r="H1968" s="386"/>
      <c r="I1968" s="386"/>
      <c r="J1968" s="386">
        <f t="shared" si="136"/>
        <v>27</v>
      </c>
      <c r="K1968" s="277"/>
      <c r="L1968" s="277"/>
      <c r="M1968" s="277"/>
      <c r="N1968" s="277"/>
      <c r="O1968" s="277"/>
      <c r="P1968" s="277"/>
      <c r="Q1968" s="277"/>
    </row>
    <row r="1969" spans="1:17" s="275" customFormat="1" ht="10.15" x14ac:dyDescent="0.2">
      <c r="A1969" s="282"/>
      <c r="B1969" s="282"/>
      <c r="C1969" s="282"/>
      <c r="D1969" s="284" t="str">
        <f>"Total item "&amp;A1962</f>
        <v>Total item 10.24</v>
      </c>
      <c r="E1969" s="276"/>
      <c r="F1969" s="386"/>
      <c r="G1969" s="386"/>
      <c r="H1969" s="386"/>
      <c r="I1969" s="386"/>
      <c r="J1969" s="383">
        <f>SUM(J1964:J1968)</f>
        <v>40</v>
      </c>
      <c r="K1969" s="277"/>
      <c r="L1969" s="277"/>
      <c r="M1969" s="277"/>
      <c r="N1969" s="277"/>
      <c r="O1969" s="277"/>
      <c r="P1969" s="277"/>
      <c r="Q1969" s="277"/>
    </row>
    <row r="1970" spans="1:17" s="275" customFormat="1" ht="10.15" x14ac:dyDescent="0.2">
      <c r="A1970" s="282"/>
      <c r="B1970" s="282"/>
      <c r="C1970" s="282"/>
      <c r="D1970" s="284"/>
      <c r="E1970" s="276"/>
      <c r="F1970" s="386"/>
      <c r="G1970" s="386"/>
      <c r="H1970" s="386"/>
      <c r="I1970" s="386"/>
      <c r="J1970" s="386"/>
      <c r="K1970" s="277"/>
      <c r="L1970" s="277"/>
      <c r="M1970" s="277"/>
      <c r="N1970" s="277"/>
      <c r="O1970" s="277"/>
      <c r="P1970" s="277"/>
      <c r="Q1970" s="277"/>
    </row>
    <row r="1971" spans="1:17" s="258" customFormat="1" ht="22.5" x14ac:dyDescent="0.2">
      <c r="A1971" s="280" t="s">
        <v>133</v>
      </c>
      <c r="B1971" s="280" t="s">
        <v>399</v>
      </c>
      <c r="C1971" s="280" t="s">
        <v>1403</v>
      </c>
      <c r="D1971" s="261" t="s">
        <v>966</v>
      </c>
      <c r="E1971" s="281" t="s">
        <v>49</v>
      </c>
      <c r="F1971" s="383"/>
      <c r="G1971" s="383"/>
      <c r="H1971" s="383"/>
      <c r="I1971" s="383"/>
      <c r="J1971" s="383"/>
      <c r="K1971" s="283">
        <f>J1973</f>
        <v>1</v>
      </c>
      <c r="L1971" s="283">
        <f>'COMP - SINAPI SEM DESON'!G251</f>
        <v>144.18</v>
      </c>
      <c r="M1971" s="283">
        <f>ROUND(L1971*(1+$T$7),2)</f>
        <v>174.66</v>
      </c>
      <c r="N1971" s="283">
        <f>TRUNC(K1971*M1971,2)</f>
        <v>174.66</v>
      </c>
      <c r="O1971" s="283">
        <f>'COMPOSICOES - SINAPI COM DESON'!G255</f>
        <v>140.57</v>
      </c>
      <c r="P1971" s="283">
        <f>ROUND(O1971*(1+$S$7),2)</f>
        <v>178.86</v>
      </c>
      <c r="Q1971" s="283">
        <f>TRUNC(K1971*P1971,2)</f>
        <v>178.86</v>
      </c>
    </row>
    <row r="1972" spans="1:17" s="275" customFormat="1" x14ac:dyDescent="0.2">
      <c r="A1972" s="282"/>
      <c r="B1972" s="282"/>
      <c r="C1972" s="282"/>
      <c r="D1972" s="279" t="s">
        <v>144</v>
      </c>
      <c r="E1972" s="276"/>
      <c r="F1972" s="386">
        <v>1</v>
      </c>
      <c r="G1972" s="386"/>
      <c r="H1972" s="386"/>
      <c r="I1972" s="386"/>
      <c r="J1972" s="386">
        <f>ROUND(PRODUCT(F1972:I1972),2)</f>
        <v>1</v>
      </c>
      <c r="K1972" s="277"/>
      <c r="L1972" s="277"/>
      <c r="M1972" s="277"/>
      <c r="N1972" s="277"/>
      <c r="O1972" s="277"/>
      <c r="P1972" s="277"/>
      <c r="Q1972" s="277"/>
    </row>
    <row r="1973" spans="1:17" s="275" customFormat="1" ht="10.15" x14ac:dyDescent="0.2">
      <c r="A1973" s="282"/>
      <c r="B1973" s="282"/>
      <c r="C1973" s="282"/>
      <c r="D1973" s="284" t="str">
        <f>"Total item "&amp;A1971</f>
        <v>Total item 10.25</v>
      </c>
      <c r="E1973" s="276"/>
      <c r="F1973" s="386"/>
      <c r="G1973" s="386"/>
      <c r="H1973" s="386"/>
      <c r="I1973" s="386"/>
      <c r="J1973" s="383">
        <f>SUM(J1972:J1972)</f>
        <v>1</v>
      </c>
      <c r="K1973" s="277"/>
      <c r="L1973" s="277"/>
      <c r="M1973" s="277"/>
      <c r="N1973" s="277"/>
      <c r="O1973" s="277"/>
      <c r="P1973" s="277"/>
      <c r="Q1973" s="277"/>
    </row>
    <row r="1974" spans="1:17" s="275" customFormat="1" ht="10.15" x14ac:dyDescent="0.2">
      <c r="A1974" s="282"/>
      <c r="D1974" s="126"/>
      <c r="E1974" s="119"/>
      <c r="F1974" s="384"/>
      <c r="G1974" s="384"/>
      <c r="H1974" s="384"/>
      <c r="I1974" s="384"/>
      <c r="J1974" s="384"/>
      <c r="K1974" s="277"/>
      <c r="L1974" s="277"/>
      <c r="M1974" s="277"/>
      <c r="N1974" s="277"/>
      <c r="O1974" s="277"/>
      <c r="P1974" s="277"/>
      <c r="Q1974" s="277"/>
    </row>
    <row r="1975" spans="1:17" s="258" customFormat="1" ht="30.6" x14ac:dyDescent="0.2">
      <c r="A1975" s="280" t="s">
        <v>132</v>
      </c>
      <c r="B1975" s="280" t="s">
        <v>166</v>
      </c>
      <c r="C1975" s="280" t="s">
        <v>354</v>
      </c>
      <c r="D1975" s="261" t="s">
        <v>355</v>
      </c>
      <c r="E1975" s="281" t="s">
        <v>138</v>
      </c>
      <c r="F1975" s="383"/>
      <c r="G1975" s="383"/>
      <c r="H1975" s="383"/>
      <c r="I1975" s="383"/>
      <c r="J1975" s="383"/>
      <c r="K1975" s="283">
        <f>J1977</f>
        <v>1</v>
      </c>
      <c r="L1975" s="283">
        <v>55.82</v>
      </c>
      <c r="M1975" s="283">
        <f>ROUND(L1975*(1+$T$7),2)</f>
        <v>67.62</v>
      </c>
      <c r="N1975" s="283">
        <f>TRUNC(K1975*M1975,2)</f>
        <v>67.62</v>
      </c>
      <c r="O1975" s="283">
        <v>52.21</v>
      </c>
      <c r="P1975" s="283">
        <f>ROUND(O1975*(1+$S$7),2)</f>
        <v>66.430000000000007</v>
      </c>
      <c r="Q1975" s="283">
        <f>TRUNC(K1975*P1975,2)</f>
        <v>66.430000000000007</v>
      </c>
    </row>
    <row r="1976" spans="1:17" s="275" customFormat="1" x14ac:dyDescent="0.2">
      <c r="A1976" s="282"/>
      <c r="B1976" s="282"/>
      <c r="C1976" s="282"/>
      <c r="D1976" s="279" t="s">
        <v>337</v>
      </c>
      <c r="E1976" s="276"/>
      <c r="F1976" s="386">
        <v>1</v>
      </c>
      <c r="G1976" s="386"/>
      <c r="H1976" s="386"/>
      <c r="I1976" s="386"/>
      <c r="J1976" s="386">
        <f t="shared" ref="J1976" si="137">ROUND(PRODUCT(F1976:I1976),2)</f>
        <v>1</v>
      </c>
      <c r="K1976" s="277"/>
      <c r="L1976" s="277"/>
      <c r="M1976" s="277"/>
      <c r="N1976" s="277"/>
      <c r="O1976" s="277"/>
      <c r="P1976" s="277"/>
      <c r="Q1976" s="277"/>
    </row>
    <row r="1977" spans="1:17" s="275" customFormat="1" ht="10.15" x14ac:dyDescent="0.2">
      <c r="A1977" s="282"/>
      <c r="B1977" s="282"/>
      <c r="C1977" s="282"/>
      <c r="D1977" s="284" t="str">
        <f>"Total item "&amp;A1975</f>
        <v>Total item 10.26</v>
      </c>
      <c r="E1977" s="276"/>
      <c r="F1977" s="386"/>
      <c r="G1977" s="386"/>
      <c r="H1977" s="386"/>
      <c r="I1977" s="386"/>
      <c r="J1977" s="383">
        <f>SUM(J1976:J1976)</f>
        <v>1</v>
      </c>
      <c r="K1977" s="277"/>
      <c r="L1977" s="277"/>
      <c r="M1977" s="277"/>
      <c r="N1977" s="277"/>
      <c r="O1977" s="277"/>
      <c r="P1977" s="277"/>
      <c r="Q1977" s="277"/>
    </row>
    <row r="1978" spans="1:17" s="275" customFormat="1" ht="10.15" x14ac:dyDescent="0.2">
      <c r="A1978" s="282"/>
      <c r="B1978" s="282"/>
      <c r="C1978" s="282"/>
      <c r="D1978" s="126"/>
      <c r="E1978" s="119"/>
      <c r="F1978" s="384"/>
      <c r="G1978" s="384"/>
      <c r="H1978" s="384"/>
      <c r="I1978" s="384"/>
      <c r="J1978" s="384"/>
      <c r="K1978" s="277"/>
      <c r="L1978" s="277"/>
      <c r="M1978" s="277"/>
      <c r="N1978" s="277"/>
      <c r="O1978" s="277"/>
      <c r="P1978" s="277"/>
      <c r="Q1978" s="277"/>
    </row>
    <row r="1979" spans="1:17" s="258" customFormat="1" ht="40.9" x14ac:dyDescent="0.2">
      <c r="A1979" s="280" t="s">
        <v>131</v>
      </c>
      <c r="B1979" s="280" t="s">
        <v>840</v>
      </c>
      <c r="C1979" s="280" t="s">
        <v>845</v>
      </c>
      <c r="D1979" s="261" t="s">
        <v>846</v>
      </c>
      <c r="E1979" s="281" t="s">
        <v>138</v>
      </c>
      <c r="F1979" s="383"/>
      <c r="G1979" s="383"/>
      <c r="H1979" s="383"/>
      <c r="I1979" s="383"/>
      <c r="J1979" s="383"/>
      <c r="K1979" s="283">
        <f>J1988</f>
        <v>12</v>
      </c>
      <c r="L1979" s="283">
        <v>348.06</v>
      </c>
      <c r="M1979" s="283">
        <f>ROUND(L1979*(1+$T$7),2)</f>
        <v>421.64</v>
      </c>
      <c r="N1979" s="283">
        <f>TRUNC(K1979*M1979,2)</f>
        <v>5059.68</v>
      </c>
      <c r="O1979" s="283">
        <v>339.03</v>
      </c>
      <c r="P1979" s="283">
        <f>ROUND(O1979*(1+$S$7),2)</f>
        <v>431.38</v>
      </c>
      <c r="Q1979" s="283">
        <f>TRUNC(K1979*P1979,2)</f>
        <v>5176.5600000000004</v>
      </c>
    </row>
    <row r="1980" spans="1:17" s="275" customFormat="1" x14ac:dyDescent="0.2">
      <c r="A1980" s="282"/>
      <c r="B1980" s="282"/>
      <c r="C1980" s="282"/>
      <c r="D1980" s="132" t="s">
        <v>335</v>
      </c>
      <c r="E1980" s="276"/>
      <c r="F1980" s="386">
        <v>1</v>
      </c>
      <c r="G1980" s="386"/>
      <c r="H1980" s="386"/>
      <c r="I1980" s="386"/>
      <c r="J1980" s="386">
        <f t="shared" ref="J1980:J1987" si="138">ROUND(PRODUCT(F1980:I1980),2)</f>
        <v>1</v>
      </c>
      <c r="K1980" s="277"/>
      <c r="L1980" s="277"/>
      <c r="M1980" s="277"/>
      <c r="N1980" s="277"/>
      <c r="O1980" s="277"/>
      <c r="P1980" s="277"/>
      <c r="Q1980" s="277"/>
    </row>
    <row r="1981" spans="1:17" s="275" customFormat="1" x14ac:dyDescent="0.2">
      <c r="A1981" s="282"/>
      <c r="B1981" s="282"/>
      <c r="C1981" s="282"/>
      <c r="D1981" s="279" t="s">
        <v>336</v>
      </c>
      <c r="E1981" s="276"/>
      <c r="F1981" s="386">
        <v>1</v>
      </c>
      <c r="G1981" s="386"/>
      <c r="H1981" s="386"/>
      <c r="I1981" s="386"/>
      <c r="J1981" s="386">
        <f t="shared" si="138"/>
        <v>1</v>
      </c>
      <c r="K1981" s="277"/>
      <c r="L1981" s="277"/>
      <c r="M1981" s="277"/>
      <c r="N1981" s="277"/>
      <c r="O1981" s="277"/>
      <c r="P1981" s="277"/>
      <c r="Q1981" s="277"/>
    </row>
    <row r="1982" spans="1:17" s="275" customFormat="1" ht="10.15" x14ac:dyDescent="0.2">
      <c r="A1982" s="282"/>
      <c r="B1982" s="282"/>
      <c r="C1982" s="282"/>
      <c r="D1982" s="279" t="s">
        <v>342</v>
      </c>
      <c r="E1982" s="276"/>
      <c r="F1982" s="386">
        <v>5</v>
      </c>
      <c r="G1982" s="386"/>
      <c r="H1982" s="386"/>
      <c r="I1982" s="386"/>
      <c r="J1982" s="386">
        <f t="shared" si="138"/>
        <v>5</v>
      </c>
      <c r="K1982" s="277"/>
      <c r="L1982" s="277"/>
      <c r="M1982" s="277"/>
      <c r="N1982" s="277"/>
      <c r="O1982" s="277"/>
      <c r="P1982" s="277"/>
      <c r="Q1982" s="277"/>
    </row>
    <row r="1983" spans="1:17" s="275" customFormat="1" x14ac:dyDescent="0.2">
      <c r="A1983" s="282"/>
      <c r="B1983" s="282"/>
      <c r="C1983" s="282"/>
      <c r="D1983" s="279" t="s">
        <v>353</v>
      </c>
      <c r="E1983" s="276"/>
      <c r="F1983" s="386">
        <v>1</v>
      </c>
      <c r="G1983" s="386"/>
      <c r="H1983" s="386"/>
      <c r="I1983" s="386"/>
      <c r="J1983" s="386">
        <f t="shared" si="138"/>
        <v>1</v>
      </c>
      <c r="K1983" s="277"/>
      <c r="L1983" s="277"/>
      <c r="M1983" s="277"/>
      <c r="N1983" s="277"/>
      <c r="O1983" s="277"/>
      <c r="P1983" s="277"/>
      <c r="Q1983" s="277"/>
    </row>
    <row r="1984" spans="1:17" s="275" customFormat="1" ht="10.15" x14ac:dyDescent="0.2">
      <c r="A1984" s="282"/>
      <c r="B1984" s="282"/>
      <c r="C1984" s="282"/>
      <c r="D1984" s="279" t="s">
        <v>338</v>
      </c>
      <c r="E1984" s="276"/>
      <c r="F1984" s="386">
        <v>1</v>
      </c>
      <c r="G1984" s="386"/>
      <c r="H1984" s="386"/>
      <c r="I1984" s="386"/>
      <c r="J1984" s="386">
        <f t="shared" si="138"/>
        <v>1</v>
      </c>
      <c r="K1984" s="277"/>
      <c r="L1984" s="277"/>
      <c r="M1984" s="277"/>
      <c r="N1984" s="277"/>
      <c r="O1984" s="277"/>
      <c r="P1984" s="277"/>
      <c r="Q1984" s="277"/>
    </row>
    <row r="1985" spans="1:17" s="275" customFormat="1" x14ac:dyDescent="0.2">
      <c r="A1985" s="282"/>
      <c r="B1985" s="282"/>
      <c r="C1985" s="282"/>
      <c r="D1985" s="279" t="s">
        <v>340</v>
      </c>
      <c r="E1985" s="276"/>
      <c r="F1985" s="386">
        <v>1</v>
      </c>
      <c r="G1985" s="386"/>
      <c r="H1985" s="386"/>
      <c r="I1985" s="386"/>
      <c r="J1985" s="386">
        <f t="shared" si="138"/>
        <v>1</v>
      </c>
      <c r="K1985" s="277"/>
      <c r="L1985" s="277"/>
      <c r="M1985" s="277"/>
      <c r="N1985" s="277"/>
      <c r="O1985" s="277"/>
      <c r="P1985" s="277"/>
      <c r="Q1985" s="277"/>
    </row>
    <row r="1986" spans="1:17" s="275" customFormat="1" x14ac:dyDescent="0.2">
      <c r="A1986" s="282"/>
      <c r="B1986" s="282"/>
      <c r="C1986" s="282"/>
      <c r="D1986" s="279" t="s">
        <v>341</v>
      </c>
      <c r="E1986" s="276"/>
      <c r="F1986" s="386">
        <v>1</v>
      </c>
      <c r="G1986" s="386"/>
      <c r="H1986" s="386"/>
      <c r="I1986" s="386"/>
      <c r="J1986" s="386">
        <f t="shared" si="138"/>
        <v>1</v>
      </c>
      <c r="K1986" s="277"/>
      <c r="L1986" s="277"/>
      <c r="M1986" s="277"/>
      <c r="N1986" s="277"/>
      <c r="O1986" s="277"/>
      <c r="P1986" s="277"/>
      <c r="Q1986" s="277"/>
    </row>
    <row r="1987" spans="1:17" s="275" customFormat="1" x14ac:dyDescent="0.2">
      <c r="A1987" s="282"/>
      <c r="B1987" s="282"/>
      <c r="C1987" s="282"/>
      <c r="D1987" s="279" t="s">
        <v>352</v>
      </c>
      <c r="E1987" s="276"/>
      <c r="F1987" s="386">
        <v>1</v>
      </c>
      <c r="G1987" s="386"/>
      <c r="H1987" s="386"/>
      <c r="I1987" s="386"/>
      <c r="J1987" s="386">
        <f t="shared" si="138"/>
        <v>1</v>
      </c>
      <c r="K1987" s="277"/>
      <c r="L1987" s="277"/>
      <c r="M1987" s="277"/>
      <c r="N1987" s="277"/>
      <c r="O1987" s="277"/>
      <c r="P1987" s="277"/>
      <c r="Q1987" s="277"/>
    </row>
    <row r="1988" spans="1:17" s="275" customFormat="1" ht="10.15" x14ac:dyDescent="0.2">
      <c r="A1988" s="282"/>
      <c r="B1988" s="282"/>
      <c r="C1988" s="282"/>
      <c r="D1988" s="284" t="str">
        <f>"Total item "&amp;A1979</f>
        <v>Total item 10.27</v>
      </c>
      <c r="E1988" s="276"/>
      <c r="F1988" s="386"/>
      <c r="G1988" s="386"/>
      <c r="H1988" s="386"/>
      <c r="I1988" s="386"/>
      <c r="J1988" s="383">
        <f>SUM(J1980:J1987)</f>
        <v>12</v>
      </c>
      <c r="K1988" s="277"/>
      <c r="L1988" s="277"/>
      <c r="M1988" s="277"/>
      <c r="N1988" s="277"/>
      <c r="O1988" s="277"/>
      <c r="P1988" s="277"/>
      <c r="Q1988" s="277"/>
    </row>
    <row r="1989" spans="1:17" s="275" customFormat="1" ht="10.15" x14ac:dyDescent="0.2">
      <c r="A1989" s="282"/>
      <c r="B1989" s="282"/>
      <c r="C1989" s="282"/>
      <c r="D1989" s="126"/>
      <c r="E1989" s="119"/>
      <c r="F1989" s="384"/>
      <c r="G1989" s="384"/>
      <c r="H1989" s="384"/>
      <c r="I1989" s="384"/>
      <c r="J1989" s="384"/>
      <c r="K1989" s="277"/>
      <c r="L1989" s="277"/>
      <c r="M1989" s="277"/>
      <c r="N1989" s="277"/>
      <c r="O1989" s="277"/>
      <c r="P1989" s="277"/>
      <c r="Q1989" s="277"/>
    </row>
    <row r="1990" spans="1:17" s="258" customFormat="1" ht="40.9" x14ac:dyDescent="0.2">
      <c r="A1990" s="280" t="s">
        <v>145</v>
      </c>
      <c r="B1990" s="280" t="s">
        <v>166</v>
      </c>
      <c r="C1990" s="280" t="s">
        <v>350</v>
      </c>
      <c r="D1990" s="261" t="s">
        <v>351</v>
      </c>
      <c r="E1990" s="281" t="s">
        <v>138</v>
      </c>
      <c r="F1990" s="383"/>
      <c r="G1990" s="383"/>
      <c r="H1990" s="383"/>
      <c r="I1990" s="383"/>
      <c r="J1990" s="383"/>
      <c r="K1990" s="283">
        <f>J1994</f>
        <v>3</v>
      </c>
      <c r="L1990" s="283">
        <v>404.34</v>
      </c>
      <c r="M1990" s="283">
        <f>ROUND(L1990*(1+$T$7),2)</f>
        <v>489.82</v>
      </c>
      <c r="N1990" s="283">
        <f>TRUNC(K1990*M1990,2)</f>
        <v>1469.46</v>
      </c>
      <c r="O1990" s="283">
        <v>393.51</v>
      </c>
      <c r="P1990" s="283">
        <f>ROUND(O1990*(1+$S$7),2)</f>
        <v>500.7</v>
      </c>
      <c r="Q1990" s="283">
        <f>TRUNC(K1990*P1990,2)</f>
        <v>1502.1</v>
      </c>
    </row>
    <row r="1991" spans="1:17" s="275" customFormat="1" x14ac:dyDescent="0.2">
      <c r="A1991" s="282"/>
      <c r="B1991" s="282"/>
      <c r="C1991" s="282"/>
      <c r="D1991" s="279" t="s">
        <v>331</v>
      </c>
      <c r="E1991" s="276"/>
      <c r="F1991" s="386">
        <v>1</v>
      </c>
      <c r="G1991" s="386"/>
      <c r="H1991" s="386"/>
      <c r="I1991" s="386"/>
      <c r="J1991" s="386">
        <f>ROUND(PRODUCT(F1991:I1991),2)</f>
        <v>1</v>
      </c>
      <c r="K1991" s="277"/>
      <c r="L1991" s="277"/>
      <c r="M1991" s="277"/>
      <c r="N1991" s="277"/>
      <c r="O1991" s="277"/>
      <c r="P1991" s="277"/>
      <c r="Q1991" s="277"/>
    </row>
    <row r="1992" spans="1:17" s="275" customFormat="1" x14ac:dyDescent="0.2">
      <c r="A1992" s="282"/>
      <c r="B1992" s="282"/>
      <c r="C1992" s="282"/>
      <c r="D1992" s="132" t="s">
        <v>332</v>
      </c>
      <c r="E1992" s="276"/>
      <c r="F1992" s="386">
        <v>1</v>
      </c>
      <c r="G1992" s="386"/>
      <c r="H1992" s="386"/>
      <c r="I1992" s="386"/>
      <c r="J1992" s="386">
        <f t="shared" ref="J1992:J1993" si="139">ROUND(PRODUCT(F1992:I1992),2)</f>
        <v>1</v>
      </c>
      <c r="K1992" s="277"/>
      <c r="L1992" s="277"/>
      <c r="M1992" s="277"/>
      <c r="N1992" s="277"/>
      <c r="O1992" s="277"/>
      <c r="P1992" s="277"/>
      <c r="Q1992" s="277"/>
    </row>
    <row r="1993" spans="1:17" s="275" customFormat="1" x14ac:dyDescent="0.2">
      <c r="A1993" s="282"/>
      <c r="B1993" s="282"/>
      <c r="C1993" s="282"/>
      <c r="D1993" s="132" t="s">
        <v>333</v>
      </c>
      <c r="E1993" s="276"/>
      <c r="F1993" s="386">
        <v>1</v>
      </c>
      <c r="G1993" s="386"/>
      <c r="H1993" s="386"/>
      <c r="I1993" s="386"/>
      <c r="J1993" s="386">
        <f t="shared" si="139"/>
        <v>1</v>
      </c>
      <c r="K1993" s="277"/>
      <c r="L1993" s="277"/>
      <c r="M1993" s="277"/>
      <c r="N1993" s="277"/>
      <c r="O1993" s="277"/>
      <c r="P1993" s="277"/>
      <c r="Q1993" s="277"/>
    </row>
    <row r="1994" spans="1:17" s="275" customFormat="1" ht="10.15" x14ac:dyDescent="0.2">
      <c r="A1994" s="282"/>
      <c r="B1994" s="282"/>
      <c r="C1994" s="282"/>
      <c r="D1994" s="284" t="str">
        <f>"Total item "&amp;A1990</f>
        <v>Total item 10.28</v>
      </c>
      <c r="E1994" s="276"/>
      <c r="F1994" s="386"/>
      <c r="G1994" s="386"/>
      <c r="H1994" s="386"/>
      <c r="I1994" s="386"/>
      <c r="J1994" s="383">
        <f>SUM(J1991:J1993)</f>
        <v>3</v>
      </c>
      <c r="K1994" s="277"/>
      <c r="L1994" s="277"/>
      <c r="M1994" s="277"/>
      <c r="N1994" s="277"/>
      <c r="O1994" s="277"/>
      <c r="P1994" s="277"/>
      <c r="Q1994" s="277"/>
    </row>
    <row r="1995" spans="1:17" s="275" customFormat="1" ht="10.15" x14ac:dyDescent="0.2">
      <c r="A1995" s="282"/>
      <c r="B1995" s="282"/>
      <c r="C1995" s="282"/>
      <c r="D1995" s="126"/>
      <c r="E1995" s="119"/>
      <c r="F1995" s="384"/>
      <c r="G1995" s="384"/>
      <c r="H1995" s="384"/>
      <c r="I1995" s="384"/>
      <c r="J1995" s="384"/>
      <c r="K1995" s="277"/>
      <c r="L1995" s="277"/>
      <c r="M1995" s="277"/>
      <c r="N1995" s="277"/>
      <c r="O1995" s="277"/>
      <c r="P1995" s="277"/>
      <c r="Q1995" s="277"/>
    </row>
    <row r="1996" spans="1:17" s="258" customFormat="1" ht="40.9" x14ac:dyDescent="0.2">
      <c r="A1996" s="280" t="s">
        <v>433</v>
      </c>
      <c r="B1996" s="280" t="s">
        <v>166</v>
      </c>
      <c r="C1996" s="280" t="s">
        <v>886</v>
      </c>
      <c r="D1996" s="261" t="s">
        <v>885</v>
      </c>
      <c r="E1996" s="281" t="s">
        <v>138</v>
      </c>
      <c r="F1996" s="383"/>
      <c r="G1996" s="383"/>
      <c r="H1996" s="383"/>
      <c r="I1996" s="383"/>
      <c r="J1996" s="383"/>
      <c r="K1996" s="283">
        <f>J2000</f>
        <v>3</v>
      </c>
      <c r="L1996" s="283">
        <v>776.11</v>
      </c>
      <c r="M1996" s="283">
        <f>ROUND(L1996*(1+$T$7),2)</f>
        <v>940.18</v>
      </c>
      <c r="N1996" s="283">
        <f>TRUNC(K1996*M1996,2)</f>
        <v>2820.54</v>
      </c>
      <c r="O1996" s="283">
        <v>763.47</v>
      </c>
      <c r="P1996" s="283">
        <f>ROUND(O1996*(1+$S$7),2)</f>
        <v>971.44</v>
      </c>
      <c r="Q1996" s="283">
        <f>TRUNC(K1996*P1996,2)</f>
        <v>2914.32</v>
      </c>
    </row>
    <row r="1997" spans="1:17" s="275" customFormat="1" x14ac:dyDescent="0.2">
      <c r="A1997" s="282"/>
      <c r="B1997" s="282"/>
      <c r="C1997" s="282"/>
      <c r="D1997" s="279" t="s">
        <v>334</v>
      </c>
      <c r="E1997" s="276"/>
      <c r="F1997" s="386">
        <v>1</v>
      </c>
      <c r="G1997" s="386"/>
      <c r="H1997" s="386"/>
      <c r="I1997" s="386"/>
      <c r="J1997" s="386">
        <f t="shared" ref="J1997:J1999" si="140">ROUND(PRODUCT(F1997:I1997),2)</f>
        <v>1</v>
      </c>
      <c r="K1997" s="277"/>
      <c r="L1997" s="277"/>
      <c r="M1997" s="277"/>
      <c r="N1997" s="277"/>
      <c r="O1997" s="277"/>
      <c r="P1997" s="277"/>
      <c r="Q1997" s="277"/>
    </row>
    <row r="1998" spans="1:17" s="275" customFormat="1" x14ac:dyDescent="0.2">
      <c r="A1998" s="282"/>
      <c r="B1998" s="282"/>
      <c r="C1998" s="282"/>
      <c r="D1998" s="279" t="s">
        <v>339</v>
      </c>
      <c r="E1998" s="276"/>
      <c r="F1998" s="386">
        <v>1</v>
      </c>
      <c r="G1998" s="386"/>
      <c r="H1998" s="386"/>
      <c r="I1998" s="386"/>
      <c r="J1998" s="386">
        <f t="shared" si="140"/>
        <v>1</v>
      </c>
      <c r="K1998" s="277"/>
      <c r="L1998" s="277"/>
      <c r="M1998" s="277"/>
      <c r="N1998" s="277"/>
      <c r="O1998" s="277"/>
      <c r="P1998" s="277"/>
      <c r="Q1998" s="277"/>
    </row>
    <row r="1999" spans="1:17" s="275" customFormat="1" ht="10.15" x14ac:dyDescent="0.2">
      <c r="A1999" s="282"/>
      <c r="B1999" s="282"/>
      <c r="C1999" s="282"/>
      <c r="D1999" s="279" t="s">
        <v>342</v>
      </c>
      <c r="E1999" s="276"/>
      <c r="F1999" s="386">
        <v>1</v>
      </c>
      <c r="G1999" s="386"/>
      <c r="H1999" s="386"/>
      <c r="I1999" s="386"/>
      <c r="J1999" s="386">
        <f t="shared" si="140"/>
        <v>1</v>
      </c>
      <c r="K1999" s="277"/>
      <c r="L1999" s="277"/>
      <c r="M1999" s="277"/>
      <c r="N1999" s="277"/>
      <c r="O1999" s="277"/>
      <c r="P1999" s="277"/>
      <c r="Q1999" s="277"/>
    </row>
    <row r="2000" spans="1:17" s="275" customFormat="1" ht="10.15" x14ac:dyDescent="0.2">
      <c r="A2000" s="282"/>
      <c r="B2000" s="282"/>
      <c r="C2000" s="282"/>
      <c r="D2000" s="284" t="str">
        <f>"Total item "&amp;A1996</f>
        <v>Total item 10.29</v>
      </c>
      <c r="E2000" s="276"/>
      <c r="F2000" s="386"/>
      <c r="G2000" s="386"/>
      <c r="H2000" s="386"/>
      <c r="I2000" s="386"/>
      <c r="J2000" s="383">
        <f>SUM(J1997:J1999)</f>
        <v>3</v>
      </c>
      <c r="K2000" s="277"/>
      <c r="L2000" s="277"/>
      <c r="M2000" s="277"/>
      <c r="N2000" s="277"/>
      <c r="O2000" s="277"/>
      <c r="P2000" s="277"/>
      <c r="Q2000" s="277"/>
    </row>
    <row r="2001" spans="1:17" s="275" customFormat="1" ht="10.15" x14ac:dyDescent="0.2">
      <c r="A2001" s="282"/>
      <c r="B2001" s="282"/>
      <c r="C2001" s="282"/>
      <c r="D2001" s="126"/>
      <c r="E2001" s="119"/>
      <c r="F2001" s="384"/>
      <c r="G2001" s="384"/>
      <c r="H2001" s="384"/>
      <c r="I2001" s="384"/>
      <c r="J2001" s="384"/>
      <c r="K2001" s="277"/>
      <c r="L2001" s="277"/>
      <c r="M2001" s="277"/>
      <c r="N2001" s="277"/>
      <c r="O2001" s="277"/>
      <c r="P2001" s="277"/>
      <c r="Q2001" s="277"/>
    </row>
    <row r="2002" spans="1:17" s="258" customFormat="1" ht="25.5" customHeight="1" x14ac:dyDescent="0.2">
      <c r="A2002" s="280" t="s">
        <v>434</v>
      </c>
      <c r="B2002" s="280" t="s">
        <v>166</v>
      </c>
      <c r="C2002" s="280">
        <v>93656</v>
      </c>
      <c r="D2002" s="261" t="s">
        <v>887</v>
      </c>
      <c r="E2002" s="281" t="s">
        <v>138</v>
      </c>
      <c r="F2002" s="383"/>
      <c r="G2002" s="383"/>
      <c r="H2002" s="383"/>
      <c r="I2002" s="383"/>
      <c r="J2002" s="383"/>
      <c r="K2002" s="283">
        <f>J2017</f>
        <v>174</v>
      </c>
      <c r="L2002" s="283">
        <v>11.42</v>
      </c>
      <c r="M2002" s="283">
        <f>ROUND(L2002*(1+$T$7),2)</f>
        <v>13.83</v>
      </c>
      <c r="N2002" s="283">
        <f>TRUNC(K2002*M2002,2)</f>
        <v>2406.42</v>
      </c>
      <c r="O2002" s="283">
        <v>11.18</v>
      </c>
      <c r="P2002" s="283">
        <f>ROUND(O2002*(1+$S$7),2)</f>
        <v>14.23</v>
      </c>
      <c r="Q2002" s="283">
        <f>TRUNC(K2002*P2002,2)</f>
        <v>2476.02</v>
      </c>
    </row>
    <row r="2003" spans="1:17" s="275" customFormat="1" x14ac:dyDescent="0.2">
      <c r="A2003" s="282"/>
      <c r="B2003" s="282"/>
      <c r="C2003" s="282"/>
      <c r="D2003" s="279" t="s">
        <v>331</v>
      </c>
      <c r="E2003" s="276"/>
      <c r="F2003" s="386">
        <v>20</v>
      </c>
      <c r="G2003" s="386"/>
      <c r="H2003" s="386"/>
      <c r="I2003" s="386"/>
      <c r="J2003" s="386">
        <f>ROUND(PRODUCT(F2003:I2003),2)</f>
        <v>20</v>
      </c>
      <c r="K2003" s="277"/>
      <c r="L2003" s="277"/>
      <c r="M2003" s="277"/>
      <c r="N2003" s="277"/>
      <c r="O2003" s="277"/>
      <c r="P2003" s="277"/>
      <c r="Q2003" s="277"/>
    </row>
    <row r="2004" spans="1:17" s="275" customFormat="1" x14ac:dyDescent="0.2">
      <c r="A2004" s="282"/>
      <c r="B2004" s="282"/>
      <c r="C2004" s="282"/>
      <c r="D2004" s="132" t="s">
        <v>332</v>
      </c>
      <c r="E2004" s="276"/>
      <c r="F2004" s="386">
        <v>22</v>
      </c>
      <c r="G2004" s="386"/>
      <c r="H2004" s="386"/>
      <c r="I2004" s="386"/>
      <c r="J2004" s="386">
        <f t="shared" ref="J2004:J2016" si="141">ROUND(PRODUCT(F2004:I2004),2)</f>
        <v>22</v>
      </c>
      <c r="K2004" s="277"/>
      <c r="L2004" s="277"/>
      <c r="M2004" s="277"/>
      <c r="N2004" s="277"/>
      <c r="O2004" s="277"/>
      <c r="P2004" s="277"/>
      <c r="Q2004" s="277"/>
    </row>
    <row r="2005" spans="1:17" s="275" customFormat="1" x14ac:dyDescent="0.2">
      <c r="A2005" s="282"/>
      <c r="B2005" s="282"/>
      <c r="C2005" s="282"/>
      <c r="D2005" s="279" t="s">
        <v>334</v>
      </c>
      <c r="E2005" s="276"/>
      <c r="F2005" s="386">
        <v>28</v>
      </c>
      <c r="G2005" s="386"/>
      <c r="H2005" s="386"/>
      <c r="I2005" s="386"/>
      <c r="J2005" s="386">
        <f t="shared" si="141"/>
        <v>28</v>
      </c>
      <c r="K2005" s="277"/>
      <c r="L2005" s="277"/>
      <c r="M2005" s="277"/>
      <c r="N2005" s="277"/>
      <c r="O2005" s="277"/>
      <c r="P2005" s="277"/>
      <c r="Q2005" s="277"/>
    </row>
    <row r="2006" spans="1:17" s="275" customFormat="1" x14ac:dyDescent="0.2">
      <c r="A2006" s="282"/>
      <c r="B2006" s="282"/>
      <c r="C2006" s="282"/>
      <c r="D2006" s="132" t="s">
        <v>333</v>
      </c>
      <c r="E2006" s="276"/>
      <c r="F2006" s="386">
        <v>23</v>
      </c>
      <c r="G2006" s="386"/>
      <c r="H2006" s="386"/>
      <c r="I2006" s="386"/>
      <c r="J2006" s="386">
        <f t="shared" si="141"/>
        <v>23</v>
      </c>
      <c r="K2006" s="277"/>
      <c r="L2006" s="277"/>
      <c r="M2006" s="277"/>
      <c r="N2006" s="277"/>
      <c r="O2006" s="277"/>
      <c r="P2006" s="277"/>
      <c r="Q2006" s="277"/>
    </row>
    <row r="2007" spans="1:17" s="275" customFormat="1" x14ac:dyDescent="0.2">
      <c r="A2007" s="282"/>
      <c r="B2007" s="282"/>
      <c r="C2007" s="282"/>
      <c r="D2007" s="132" t="s">
        <v>335</v>
      </c>
      <c r="E2007" s="276"/>
      <c r="F2007" s="386">
        <v>5</v>
      </c>
      <c r="G2007" s="386"/>
      <c r="H2007" s="386"/>
      <c r="I2007" s="386"/>
      <c r="J2007" s="386">
        <f t="shared" si="141"/>
        <v>5</v>
      </c>
      <c r="K2007" s="277"/>
      <c r="L2007" s="277"/>
      <c r="M2007" s="277"/>
      <c r="N2007" s="277"/>
      <c r="O2007" s="277"/>
      <c r="P2007" s="277"/>
      <c r="Q2007" s="277"/>
    </row>
    <row r="2008" spans="1:17" s="275" customFormat="1" x14ac:dyDescent="0.2">
      <c r="A2008" s="282"/>
      <c r="B2008" s="282"/>
      <c r="C2008" s="282"/>
      <c r="D2008" s="279" t="s">
        <v>336</v>
      </c>
      <c r="E2008" s="276"/>
      <c r="F2008" s="386">
        <v>5</v>
      </c>
      <c r="G2008" s="386"/>
      <c r="H2008" s="386"/>
      <c r="I2008" s="386"/>
      <c r="J2008" s="386">
        <f t="shared" si="141"/>
        <v>5</v>
      </c>
      <c r="K2008" s="277"/>
      <c r="L2008" s="277"/>
      <c r="M2008" s="277"/>
      <c r="N2008" s="277"/>
      <c r="O2008" s="277"/>
      <c r="P2008" s="277"/>
      <c r="Q2008" s="277"/>
    </row>
    <row r="2009" spans="1:17" s="275" customFormat="1" x14ac:dyDescent="0.2">
      <c r="A2009" s="282"/>
      <c r="B2009" s="282"/>
      <c r="C2009" s="282"/>
      <c r="D2009" s="279" t="s">
        <v>337</v>
      </c>
      <c r="E2009" s="276"/>
      <c r="F2009" s="386">
        <v>2</v>
      </c>
      <c r="G2009" s="386"/>
      <c r="H2009" s="386"/>
      <c r="I2009" s="386"/>
      <c r="J2009" s="386">
        <f t="shared" si="141"/>
        <v>2</v>
      </c>
      <c r="K2009" s="277"/>
      <c r="L2009" s="277"/>
      <c r="M2009" s="277"/>
      <c r="N2009" s="277"/>
      <c r="O2009" s="277"/>
      <c r="P2009" s="277"/>
      <c r="Q2009" s="277"/>
    </row>
    <row r="2010" spans="1:17" s="275" customFormat="1" ht="10.15" x14ac:dyDescent="0.2">
      <c r="A2010" s="282"/>
      <c r="B2010" s="282"/>
      <c r="C2010" s="282"/>
      <c r="D2010" s="279" t="s">
        <v>338</v>
      </c>
      <c r="E2010" s="276"/>
      <c r="F2010" s="386">
        <v>12</v>
      </c>
      <c r="G2010" s="386"/>
      <c r="H2010" s="386"/>
      <c r="I2010" s="386"/>
      <c r="J2010" s="386">
        <f t="shared" si="141"/>
        <v>12</v>
      </c>
      <c r="K2010" s="277"/>
      <c r="L2010" s="277"/>
      <c r="M2010" s="277"/>
      <c r="N2010" s="277"/>
      <c r="O2010" s="277"/>
      <c r="P2010" s="277"/>
      <c r="Q2010" s="277"/>
    </row>
    <row r="2011" spans="1:17" s="275" customFormat="1" x14ac:dyDescent="0.2">
      <c r="A2011" s="282"/>
      <c r="B2011" s="282"/>
      <c r="C2011" s="282"/>
      <c r="D2011" s="279" t="s">
        <v>339</v>
      </c>
      <c r="E2011" s="276"/>
      <c r="F2011" s="386">
        <v>26</v>
      </c>
      <c r="G2011" s="386"/>
      <c r="H2011" s="386"/>
      <c r="I2011" s="386"/>
      <c r="J2011" s="386">
        <f t="shared" si="141"/>
        <v>26</v>
      </c>
      <c r="K2011" s="277"/>
      <c r="L2011" s="277"/>
      <c r="M2011" s="277"/>
      <c r="N2011" s="277"/>
      <c r="O2011" s="277"/>
      <c r="P2011" s="277"/>
      <c r="Q2011" s="277"/>
    </row>
    <row r="2012" spans="1:17" s="275" customFormat="1" x14ac:dyDescent="0.2">
      <c r="A2012" s="282"/>
      <c r="B2012" s="282"/>
      <c r="C2012" s="282"/>
      <c r="D2012" s="279" t="s">
        <v>340</v>
      </c>
      <c r="E2012" s="276"/>
      <c r="F2012" s="386">
        <v>8</v>
      </c>
      <c r="G2012" s="386"/>
      <c r="H2012" s="386"/>
      <c r="I2012" s="386"/>
      <c r="J2012" s="386">
        <f t="shared" si="141"/>
        <v>8</v>
      </c>
      <c r="K2012" s="277"/>
      <c r="L2012" s="277"/>
      <c r="M2012" s="277"/>
      <c r="N2012" s="277"/>
      <c r="O2012" s="277"/>
      <c r="P2012" s="277"/>
      <c r="Q2012" s="277"/>
    </row>
    <row r="2013" spans="1:17" s="275" customFormat="1" x14ac:dyDescent="0.2">
      <c r="A2013" s="282"/>
      <c r="B2013" s="282"/>
      <c r="C2013" s="282"/>
      <c r="D2013" s="279" t="s">
        <v>341</v>
      </c>
      <c r="E2013" s="276"/>
      <c r="F2013" s="386">
        <v>12</v>
      </c>
      <c r="G2013" s="386"/>
      <c r="H2013" s="386"/>
      <c r="I2013" s="386"/>
      <c r="J2013" s="386">
        <f t="shared" si="141"/>
        <v>12</v>
      </c>
      <c r="K2013" s="277"/>
      <c r="L2013" s="277"/>
      <c r="M2013" s="277"/>
      <c r="N2013" s="277"/>
      <c r="O2013" s="277"/>
      <c r="P2013" s="277"/>
      <c r="Q2013" s="277"/>
    </row>
    <row r="2014" spans="1:17" s="275" customFormat="1" ht="10.15" x14ac:dyDescent="0.2">
      <c r="A2014" s="282"/>
      <c r="B2014" s="282"/>
      <c r="C2014" s="282"/>
      <c r="D2014" s="279" t="s">
        <v>342</v>
      </c>
      <c r="E2014" s="276"/>
      <c r="F2014" s="386">
        <v>5</v>
      </c>
      <c r="G2014" s="386"/>
      <c r="H2014" s="386"/>
      <c r="I2014" s="386"/>
      <c r="J2014" s="386">
        <f t="shared" si="141"/>
        <v>5</v>
      </c>
      <c r="K2014" s="277"/>
      <c r="L2014" s="277"/>
      <c r="M2014" s="277"/>
      <c r="N2014" s="277"/>
      <c r="O2014" s="277"/>
      <c r="P2014" s="277"/>
      <c r="Q2014" s="277"/>
    </row>
    <row r="2015" spans="1:17" s="275" customFormat="1" x14ac:dyDescent="0.2">
      <c r="A2015" s="282"/>
      <c r="B2015" s="282"/>
      <c r="C2015" s="282"/>
      <c r="D2015" s="279" t="s">
        <v>352</v>
      </c>
      <c r="E2015" s="276"/>
      <c r="F2015" s="386">
        <v>2</v>
      </c>
      <c r="G2015" s="386"/>
      <c r="H2015" s="386"/>
      <c r="I2015" s="386"/>
      <c r="J2015" s="386">
        <f t="shared" si="141"/>
        <v>2</v>
      </c>
      <c r="K2015" s="277"/>
      <c r="L2015" s="277"/>
      <c r="M2015" s="277"/>
      <c r="N2015" s="277"/>
      <c r="O2015" s="277"/>
      <c r="P2015" s="277"/>
      <c r="Q2015" s="277"/>
    </row>
    <row r="2016" spans="1:17" s="275" customFormat="1" x14ac:dyDescent="0.2">
      <c r="A2016" s="282"/>
      <c r="B2016" s="282"/>
      <c r="C2016" s="282"/>
      <c r="D2016" s="279" t="s">
        <v>353</v>
      </c>
      <c r="E2016" s="276"/>
      <c r="F2016" s="386">
        <v>4</v>
      </c>
      <c r="G2016" s="386"/>
      <c r="H2016" s="386"/>
      <c r="I2016" s="386"/>
      <c r="J2016" s="386">
        <f t="shared" si="141"/>
        <v>4</v>
      </c>
      <c r="K2016" s="277"/>
      <c r="L2016" s="277"/>
      <c r="M2016" s="277"/>
      <c r="N2016" s="277"/>
      <c r="O2016" s="277"/>
      <c r="P2016" s="277"/>
      <c r="Q2016" s="277"/>
    </row>
    <row r="2017" spans="1:17" s="275" customFormat="1" ht="10.15" x14ac:dyDescent="0.2">
      <c r="A2017" s="282"/>
      <c r="B2017" s="282"/>
      <c r="C2017" s="282"/>
      <c r="D2017" s="284" t="str">
        <f>"Total item "&amp;A2002</f>
        <v>Total item 10.30</v>
      </c>
      <c r="E2017" s="276"/>
      <c r="F2017" s="386"/>
      <c r="G2017" s="386"/>
      <c r="H2017" s="386"/>
      <c r="I2017" s="386"/>
      <c r="J2017" s="383">
        <f>SUM(J2003:J2016)</f>
        <v>174</v>
      </c>
      <c r="K2017" s="277"/>
      <c r="L2017" s="277"/>
      <c r="M2017" s="277"/>
      <c r="N2017" s="277"/>
      <c r="O2017" s="277"/>
      <c r="P2017" s="277"/>
      <c r="Q2017" s="277"/>
    </row>
    <row r="2018" spans="1:17" s="275" customFormat="1" ht="10.15" x14ac:dyDescent="0.2">
      <c r="A2018" s="282"/>
      <c r="B2018" s="282"/>
      <c r="C2018" s="282"/>
      <c r="D2018" s="126"/>
      <c r="E2018" s="119"/>
      <c r="F2018" s="384"/>
      <c r="G2018" s="384"/>
      <c r="H2018" s="384"/>
      <c r="I2018" s="384"/>
      <c r="J2018" s="384"/>
      <c r="K2018" s="277"/>
      <c r="L2018" s="277"/>
      <c r="M2018" s="277"/>
      <c r="N2018" s="277"/>
      <c r="O2018" s="277"/>
      <c r="P2018" s="277"/>
      <c r="Q2018" s="277"/>
    </row>
    <row r="2019" spans="1:17" s="258" customFormat="1" ht="26.25" customHeight="1" x14ac:dyDescent="0.2">
      <c r="A2019" s="280" t="s">
        <v>435</v>
      </c>
      <c r="B2019" s="280" t="s">
        <v>166</v>
      </c>
      <c r="C2019" s="280">
        <v>93658</v>
      </c>
      <c r="D2019" s="261" t="s">
        <v>888</v>
      </c>
      <c r="E2019" s="281" t="s">
        <v>138</v>
      </c>
      <c r="F2019" s="383"/>
      <c r="G2019" s="383"/>
      <c r="H2019" s="383"/>
      <c r="I2019" s="383"/>
      <c r="J2019" s="383"/>
      <c r="K2019" s="283">
        <f>J2022</f>
        <v>8</v>
      </c>
      <c r="L2019" s="283">
        <v>18.07</v>
      </c>
      <c r="M2019" s="283">
        <f>ROUND(L2019*(1+$T$7),2)</f>
        <v>21.89</v>
      </c>
      <c r="N2019" s="283">
        <f>TRUNC(K2019*M2019,2)</f>
        <v>175.12</v>
      </c>
      <c r="O2019" s="283">
        <v>17.579999999999998</v>
      </c>
      <c r="P2019" s="283">
        <f>ROUND(O2019*(1+$S$7),2)</f>
        <v>22.37</v>
      </c>
      <c r="Q2019" s="283">
        <f>TRUNC(K2019*P2019,2)</f>
        <v>178.96</v>
      </c>
    </row>
    <row r="2020" spans="1:17" s="275" customFormat="1" x14ac:dyDescent="0.2">
      <c r="A2020" s="282"/>
      <c r="B2020" s="282"/>
      <c r="C2020" s="282"/>
      <c r="D2020" s="279" t="s">
        <v>352</v>
      </c>
      <c r="E2020" s="276"/>
      <c r="F2020" s="386">
        <v>7</v>
      </c>
      <c r="G2020" s="386"/>
      <c r="H2020" s="386"/>
      <c r="I2020" s="386"/>
      <c r="J2020" s="386">
        <f>ROUND(PRODUCT(F2020:I2020),2)</f>
        <v>7</v>
      </c>
      <c r="K2020" s="277"/>
      <c r="L2020" s="277"/>
      <c r="M2020" s="277"/>
      <c r="N2020" s="277"/>
      <c r="O2020" s="277"/>
      <c r="P2020" s="277"/>
      <c r="Q2020" s="277"/>
    </row>
    <row r="2021" spans="1:17" s="275" customFormat="1" x14ac:dyDescent="0.2">
      <c r="A2021" s="282"/>
      <c r="B2021" s="282"/>
      <c r="C2021" s="282"/>
      <c r="D2021" s="279" t="s">
        <v>353</v>
      </c>
      <c r="E2021" s="276"/>
      <c r="F2021" s="386">
        <v>1</v>
      </c>
      <c r="G2021" s="386"/>
      <c r="H2021" s="386"/>
      <c r="I2021" s="386"/>
      <c r="J2021" s="386">
        <f t="shared" ref="J2021" si="142">ROUND(PRODUCT(F2021:I2021),2)</f>
        <v>1</v>
      </c>
      <c r="K2021" s="277"/>
      <c r="L2021" s="277"/>
      <c r="M2021" s="277"/>
      <c r="N2021" s="277"/>
      <c r="O2021" s="277"/>
      <c r="P2021" s="277"/>
      <c r="Q2021" s="277"/>
    </row>
    <row r="2022" spans="1:17" s="275" customFormat="1" ht="10.15" x14ac:dyDescent="0.2">
      <c r="A2022" s="282"/>
      <c r="B2022" s="282"/>
      <c r="C2022" s="282"/>
      <c r="D2022" s="284" t="str">
        <f>"Total item "&amp;A2019</f>
        <v>Total item 10.31</v>
      </c>
      <c r="E2022" s="276"/>
      <c r="F2022" s="386"/>
      <c r="G2022" s="386"/>
      <c r="H2022" s="386"/>
      <c r="I2022" s="386"/>
      <c r="J2022" s="383">
        <f>SUM(J2020:J2021)</f>
        <v>8</v>
      </c>
      <c r="K2022" s="277"/>
      <c r="L2022" s="277"/>
      <c r="M2022" s="277"/>
      <c r="N2022" s="277"/>
      <c r="O2022" s="277"/>
      <c r="P2022" s="277"/>
      <c r="Q2022" s="277"/>
    </row>
    <row r="2023" spans="1:17" s="275" customFormat="1" ht="10.15" x14ac:dyDescent="0.2">
      <c r="A2023" s="282"/>
      <c r="B2023" s="282"/>
      <c r="C2023" s="282"/>
      <c r="D2023" s="126"/>
      <c r="E2023" s="119"/>
      <c r="F2023" s="384"/>
      <c r="G2023" s="384"/>
      <c r="H2023" s="384"/>
      <c r="I2023" s="384"/>
      <c r="J2023" s="384"/>
      <c r="K2023" s="277"/>
      <c r="L2023" s="277"/>
      <c r="M2023" s="277"/>
      <c r="N2023" s="277"/>
      <c r="O2023" s="277"/>
      <c r="P2023" s="277"/>
      <c r="Q2023" s="277"/>
    </row>
    <row r="2024" spans="1:17" s="258" customFormat="1" ht="20.45" x14ac:dyDescent="0.2">
      <c r="A2024" s="280" t="s">
        <v>436</v>
      </c>
      <c r="B2024" s="280" t="s">
        <v>166</v>
      </c>
      <c r="C2024" s="280" t="s">
        <v>356</v>
      </c>
      <c r="D2024" s="261" t="s">
        <v>357</v>
      </c>
      <c r="E2024" s="281" t="s">
        <v>138</v>
      </c>
      <c r="F2024" s="383"/>
      <c r="G2024" s="383"/>
      <c r="H2024" s="383"/>
      <c r="I2024" s="383"/>
      <c r="J2024" s="383"/>
      <c r="K2024" s="283">
        <f>J2026</f>
        <v>1</v>
      </c>
      <c r="L2024" s="283">
        <v>510.97</v>
      </c>
      <c r="M2024" s="283">
        <f>ROUND(L2024*(1+$T$7),2)</f>
        <v>618.99</v>
      </c>
      <c r="N2024" s="283">
        <f>TRUNC(K2024*M2024,2)</f>
        <v>618.99</v>
      </c>
      <c r="O2024" s="283">
        <v>509.32</v>
      </c>
      <c r="P2024" s="283">
        <f>ROUND(O2024*(1+$S$7),2)</f>
        <v>648.05999999999995</v>
      </c>
      <c r="Q2024" s="283">
        <f>TRUNC(K2024*P2024,2)</f>
        <v>648.05999999999995</v>
      </c>
    </row>
    <row r="2025" spans="1:17" s="275" customFormat="1" x14ac:dyDescent="0.2">
      <c r="A2025" s="282"/>
      <c r="B2025" s="282"/>
      <c r="C2025" s="282"/>
      <c r="D2025" s="279" t="s">
        <v>219</v>
      </c>
      <c r="E2025" s="276"/>
      <c r="F2025" s="386">
        <v>1</v>
      </c>
      <c r="G2025" s="386"/>
      <c r="H2025" s="386"/>
      <c r="I2025" s="386"/>
      <c r="J2025" s="386">
        <f>ROUND(PRODUCT(F2025:I2025),2)</f>
        <v>1</v>
      </c>
      <c r="K2025" s="277"/>
      <c r="L2025" s="277"/>
      <c r="M2025" s="277"/>
      <c r="N2025" s="277"/>
      <c r="O2025" s="277"/>
      <c r="P2025" s="277"/>
      <c r="Q2025" s="277"/>
    </row>
    <row r="2026" spans="1:17" s="275" customFormat="1" ht="10.15" x14ac:dyDescent="0.2">
      <c r="A2026" s="282"/>
      <c r="B2026" s="282"/>
      <c r="C2026" s="282"/>
      <c r="D2026" s="284" t="str">
        <f>"Total item "&amp;A2024</f>
        <v>Total item 10.32</v>
      </c>
      <c r="E2026" s="276"/>
      <c r="F2026" s="386"/>
      <c r="G2026" s="386"/>
      <c r="H2026" s="386"/>
      <c r="I2026" s="386"/>
      <c r="J2026" s="383">
        <f>SUM(J2025:J2025)</f>
        <v>1</v>
      </c>
      <c r="K2026" s="277"/>
      <c r="L2026" s="277"/>
      <c r="M2026" s="277"/>
      <c r="N2026" s="277"/>
      <c r="O2026" s="277"/>
      <c r="P2026" s="277"/>
      <c r="Q2026" s="277"/>
    </row>
    <row r="2027" spans="1:17" s="275" customFormat="1" ht="10.15" x14ac:dyDescent="0.2">
      <c r="A2027" s="282"/>
      <c r="B2027" s="282"/>
      <c r="C2027" s="282"/>
      <c r="D2027" s="126"/>
      <c r="E2027" s="119"/>
      <c r="F2027" s="384"/>
      <c r="G2027" s="384"/>
      <c r="H2027" s="384"/>
      <c r="I2027" s="384"/>
      <c r="J2027" s="384"/>
      <c r="K2027" s="277"/>
      <c r="L2027" s="277"/>
      <c r="M2027" s="277"/>
      <c r="N2027" s="277"/>
      <c r="O2027" s="277"/>
      <c r="P2027" s="277"/>
      <c r="Q2027" s="277"/>
    </row>
    <row r="2028" spans="1:17" s="258" customFormat="1" ht="22.5" x14ac:dyDescent="0.2">
      <c r="A2028" s="280" t="s">
        <v>437</v>
      </c>
      <c r="B2028" s="280" t="s">
        <v>166</v>
      </c>
      <c r="C2028" s="280">
        <v>93008</v>
      </c>
      <c r="D2028" s="261" t="s">
        <v>933</v>
      </c>
      <c r="E2028" s="281" t="s">
        <v>18</v>
      </c>
      <c r="F2028" s="383"/>
      <c r="G2028" s="383"/>
      <c r="H2028" s="383"/>
      <c r="I2028" s="383"/>
      <c r="J2028" s="383"/>
      <c r="K2028" s="283">
        <f>J2030</f>
        <v>20</v>
      </c>
      <c r="L2028" s="283">
        <v>10.92</v>
      </c>
      <c r="M2028" s="283">
        <f>ROUND(L2028*(1+$T$7),2)</f>
        <v>13.23</v>
      </c>
      <c r="N2028" s="283">
        <f>TRUNC(K2028*M2028,2)</f>
        <v>264.60000000000002</v>
      </c>
      <c r="O2028" s="283">
        <v>10.65</v>
      </c>
      <c r="P2028" s="283">
        <f>ROUND(O2028*(1+$S$7),2)</f>
        <v>13.55</v>
      </c>
      <c r="Q2028" s="283">
        <f>TRUNC(K2028*P2028,2)</f>
        <v>271</v>
      </c>
    </row>
    <row r="2029" spans="1:17" s="275" customFormat="1" x14ac:dyDescent="0.2">
      <c r="A2029" s="282"/>
      <c r="B2029" s="282"/>
      <c r="C2029" s="282"/>
      <c r="D2029" s="279" t="s">
        <v>144</v>
      </c>
      <c r="E2029" s="276"/>
      <c r="F2029" s="386"/>
      <c r="G2029" s="386">
        <v>20</v>
      </c>
      <c r="H2029" s="386"/>
      <c r="I2029" s="386"/>
      <c r="J2029" s="386">
        <f>ROUND(PRODUCT(F2029:I2029),2)</f>
        <v>20</v>
      </c>
      <c r="K2029" s="277"/>
      <c r="L2029" s="277"/>
      <c r="M2029" s="277"/>
      <c r="N2029" s="277"/>
      <c r="O2029" s="277"/>
      <c r="P2029" s="277"/>
      <c r="Q2029" s="277"/>
    </row>
    <row r="2030" spans="1:17" s="275" customFormat="1" ht="10.15" x14ac:dyDescent="0.2">
      <c r="A2030" s="282"/>
      <c r="B2030" s="282"/>
      <c r="C2030" s="282"/>
      <c r="D2030" s="284" t="str">
        <f>"Total item "&amp;A2028</f>
        <v>Total item 10.33</v>
      </c>
      <c r="E2030" s="276"/>
      <c r="F2030" s="386"/>
      <c r="G2030" s="386"/>
      <c r="H2030" s="386"/>
      <c r="I2030" s="386"/>
      <c r="J2030" s="383">
        <f>SUM(J2029:J2029)</f>
        <v>20</v>
      </c>
      <c r="K2030" s="277"/>
      <c r="L2030" s="277"/>
      <c r="M2030" s="277"/>
      <c r="N2030" s="277"/>
      <c r="O2030" s="277"/>
      <c r="P2030" s="277"/>
      <c r="Q2030" s="277"/>
    </row>
    <row r="2031" spans="1:17" s="275" customFormat="1" ht="10.15" x14ac:dyDescent="0.2">
      <c r="A2031" s="282"/>
      <c r="B2031" s="282"/>
      <c r="C2031" s="282"/>
      <c r="D2031" s="284"/>
      <c r="E2031" s="119"/>
      <c r="F2031" s="384"/>
      <c r="G2031" s="384"/>
      <c r="H2031" s="384"/>
      <c r="I2031" s="384"/>
      <c r="J2031" s="384"/>
      <c r="K2031" s="277"/>
      <c r="L2031" s="277"/>
      <c r="M2031" s="277"/>
      <c r="N2031" s="277"/>
      <c r="O2031" s="277"/>
      <c r="P2031" s="277"/>
      <c r="Q2031" s="277"/>
    </row>
    <row r="2032" spans="1:17" s="258" customFormat="1" ht="33.75" x14ac:dyDescent="0.2">
      <c r="A2032" s="280" t="s">
        <v>438</v>
      </c>
      <c r="B2032" s="280" t="s">
        <v>840</v>
      </c>
      <c r="C2032" s="280">
        <v>91932</v>
      </c>
      <c r="D2032" s="261" t="s">
        <v>934</v>
      </c>
      <c r="E2032" s="281" t="s">
        <v>18</v>
      </c>
      <c r="F2032" s="383"/>
      <c r="G2032" s="383"/>
      <c r="H2032" s="383"/>
      <c r="I2032" s="383"/>
      <c r="J2032" s="383"/>
      <c r="K2032" s="283">
        <f>J2034</f>
        <v>80</v>
      </c>
      <c r="L2032" s="283">
        <v>11.41</v>
      </c>
      <c r="M2032" s="283">
        <f>ROUND(L2032*(1+$T$7),2)</f>
        <v>13.82</v>
      </c>
      <c r="N2032" s="283">
        <f>TRUNC(K2032*M2032,2)</f>
        <v>1105.5999999999999</v>
      </c>
      <c r="O2032" s="283">
        <v>11.12</v>
      </c>
      <c r="P2032" s="283">
        <f>ROUND(O2032*(1+$S$7),2)</f>
        <v>14.15</v>
      </c>
      <c r="Q2032" s="283">
        <f>TRUNC(K2032*P2032,2)</f>
        <v>1132</v>
      </c>
    </row>
    <row r="2033" spans="1:17" s="275" customFormat="1" x14ac:dyDescent="0.2">
      <c r="A2033" s="282"/>
      <c r="B2033" s="282"/>
      <c r="C2033" s="282"/>
      <c r="D2033" s="279" t="s">
        <v>224</v>
      </c>
      <c r="E2033" s="276"/>
      <c r="F2033" s="386"/>
      <c r="G2033" s="386">
        <f>4*20</f>
        <v>80</v>
      </c>
      <c r="H2033" s="386"/>
      <c r="I2033" s="386"/>
      <c r="J2033" s="386">
        <f>ROUND(PRODUCT(F2033:I2033),2)</f>
        <v>80</v>
      </c>
      <c r="K2033" s="277"/>
      <c r="L2033" s="277"/>
      <c r="M2033" s="277"/>
      <c r="N2033" s="277"/>
      <c r="O2033" s="277"/>
      <c r="P2033" s="277"/>
      <c r="Q2033" s="277"/>
    </row>
    <row r="2034" spans="1:17" s="275" customFormat="1" ht="10.15" x14ac:dyDescent="0.2">
      <c r="A2034" s="282"/>
      <c r="B2034" s="282"/>
      <c r="C2034" s="282"/>
      <c r="D2034" s="284" t="str">
        <f>"Total item "&amp;A2032</f>
        <v>Total item 10.34</v>
      </c>
      <c r="E2034" s="276"/>
      <c r="F2034" s="386"/>
      <c r="G2034" s="386"/>
      <c r="H2034" s="386"/>
      <c r="I2034" s="386"/>
      <c r="J2034" s="383">
        <f>SUM(J2033:J2033)</f>
        <v>80</v>
      </c>
      <c r="K2034" s="277"/>
      <c r="L2034" s="277"/>
      <c r="M2034" s="277"/>
      <c r="N2034" s="277"/>
      <c r="O2034" s="277"/>
      <c r="P2034" s="277"/>
      <c r="Q2034" s="277"/>
    </row>
    <row r="2035" spans="1:17" s="275" customFormat="1" ht="10.15" x14ac:dyDescent="0.2">
      <c r="A2035" s="282"/>
      <c r="B2035" s="282"/>
      <c r="C2035" s="282"/>
      <c r="D2035" s="284"/>
      <c r="E2035" s="119"/>
      <c r="F2035" s="384"/>
      <c r="G2035" s="384"/>
      <c r="H2035" s="384"/>
      <c r="I2035" s="384"/>
      <c r="J2035" s="384"/>
      <c r="K2035" s="277"/>
      <c r="L2035" s="277"/>
      <c r="M2035" s="277"/>
      <c r="N2035" s="277"/>
      <c r="O2035" s="277"/>
      <c r="P2035" s="277"/>
      <c r="Q2035" s="277"/>
    </row>
    <row r="2036" spans="1:17" s="258" customFormat="1" ht="33.75" x14ac:dyDescent="0.2">
      <c r="A2036" s="280" t="s">
        <v>439</v>
      </c>
      <c r="B2036" s="280" t="s">
        <v>166</v>
      </c>
      <c r="C2036" s="280" t="s">
        <v>1348</v>
      </c>
      <c r="D2036" s="261" t="s">
        <v>1349</v>
      </c>
      <c r="E2036" s="281" t="s">
        <v>1028</v>
      </c>
      <c r="F2036" s="383"/>
      <c r="G2036" s="383"/>
      <c r="H2036" s="383"/>
      <c r="I2036" s="383"/>
      <c r="J2036" s="383"/>
      <c r="K2036" s="283">
        <f>J2085</f>
        <v>398.58000000000004</v>
      </c>
      <c r="L2036" s="283">
        <v>8.8699999999999992</v>
      </c>
      <c r="M2036" s="283">
        <f>ROUND(L2036*(1+$T$7),2)</f>
        <v>10.75</v>
      </c>
      <c r="N2036" s="283">
        <f>TRUNC(K2036*M2036,2)</f>
        <v>4284.7299999999996</v>
      </c>
      <c r="O2036" s="283">
        <v>8.26</v>
      </c>
      <c r="P2036" s="283">
        <f>ROUND(O2036*(1+$S$7),2)</f>
        <v>10.51</v>
      </c>
      <c r="Q2036" s="283">
        <f>TRUNC(K2036*P2036,2)</f>
        <v>4189.07</v>
      </c>
    </row>
    <row r="2037" spans="1:17" s="275" customFormat="1" x14ac:dyDescent="0.2">
      <c r="A2037" s="282"/>
      <c r="B2037" s="282"/>
      <c r="C2037" s="282"/>
      <c r="D2037" s="279" t="s">
        <v>225</v>
      </c>
      <c r="E2037" s="276"/>
      <c r="F2037" s="386"/>
      <c r="G2037" s="386">
        <v>3.2</v>
      </c>
      <c r="H2037" s="386"/>
      <c r="I2037" s="386"/>
      <c r="J2037" s="386">
        <f>ROUND(PRODUCT(F2037:I2037),2)</f>
        <v>3.2</v>
      </c>
      <c r="K2037" s="277"/>
      <c r="L2037" s="277"/>
      <c r="M2037" s="277"/>
      <c r="N2037" s="277"/>
      <c r="O2037" s="277"/>
      <c r="P2037" s="277"/>
      <c r="Q2037" s="277"/>
    </row>
    <row r="2038" spans="1:17" s="275" customFormat="1" ht="10.15" x14ac:dyDescent="0.2">
      <c r="A2038" s="282"/>
      <c r="B2038" s="282"/>
      <c r="C2038" s="282"/>
      <c r="D2038" s="279"/>
      <c r="E2038" s="276"/>
      <c r="F2038" s="386"/>
      <c r="G2038" s="386">
        <v>1</v>
      </c>
      <c r="H2038" s="386"/>
      <c r="I2038" s="386"/>
      <c r="J2038" s="386">
        <f t="shared" ref="J2038:J2084" si="143">ROUND(PRODUCT(F2038:I2038),2)</f>
        <v>1</v>
      </c>
      <c r="K2038" s="277"/>
      <c r="L2038" s="277"/>
      <c r="M2038" s="277"/>
      <c r="N2038" s="277"/>
      <c r="O2038" s="277"/>
      <c r="P2038" s="277"/>
      <c r="Q2038" s="277"/>
    </row>
    <row r="2039" spans="1:17" s="275" customFormat="1" ht="10.15" x14ac:dyDescent="0.2">
      <c r="A2039" s="282"/>
      <c r="B2039" s="282"/>
      <c r="C2039" s="282"/>
      <c r="D2039" s="279"/>
      <c r="E2039" s="276"/>
      <c r="F2039" s="386"/>
      <c r="G2039" s="386">
        <v>2.2000000000000002</v>
      </c>
      <c r="H2039" s="386"/>
      <c r="I2039" s="386"/>
      <c r="J2039" s="386">
        <f t="shared" si="143"/>
        <v>2.2000000000000002</v>
      </c>
      <c r="K2039" s="277"/>
      <c r="L2039" s="277"/>
      <c r="M2039" s="277"/>
      <c r="N2039" s="277"/>
      <c r="O2039" s="277"/>
      <c r="P2039" s="277"/>
      <c r="Q2039" s="277"/>
    </row>
    <row r="2040" spans="1:17" s="275" customFormat="1" ht="10.15" x14ac:dyDescent="0.2">
      <c r="A2040" s="282"/>
      <c r="B2040" s="282"/>
      <c r="C2040" s="282"/>
      <c r="D2040" s="279"/>
      <c r="E2040" s="276"/>
      <c r="F2040" s="386">
        <v>3</v>
      </c>
      <c r="G2040" s="386">
        <v>1.4</v>
      </c>
      <c r="H2040" s="386"/>
      <c r="I2040" s="386"/>
      <c r="J2040" s="386">
        <f t="shared" si="143"/>
        <v>4.2</v>
      </c>
      <c r="K2040" s="277"/>
      <c r="L2040" s="277"/>
      <c r="M2040" s="277"/>
      <c r="N2040" s="277"/>
      <c r="O2040" s="277"/>
      <c r="P2040" s="277"/>
      <c r="Q2040" s="277"/>
    </row>
    <row r="2041" spans="1:17" s="275" customFormat="1" ht="10.15" x14ac:dyDescent="0.2">
      <c r="A2041" s="282"/>
      <c r="B2041" s="282"/>
      <c r="C2041" s="282"/>
      <c r="D2041" s="279"/>
      <c r="E2041" s="276"/>
      <c r="F2041" s="386">
        <v>2</v>
      </c>
      <c r="G2041" s="386">
        <v>0.6</v>
      </c>
      <c r="H2041" s="386"/>
      <c r="I2041" s="386"/>
      <c r="J2041" s="386">
        <f t="shared" si="143"/>
        <v>1.2</v>
      </c>
      <c r="K2041" s="277"/>
      <c r="L2041" s="277"/>
      <c r="M2041" s="277"/>
      <c r="N2041" s="277"/>
      <c r="O2041" s="277"/>
      <c r="P2041" s="277"/>
      <c r="Q2041" s="277"/>
    </row>
    <row r="2042" spans="1:17" s="275" customFormat="1" ht="10.15" x14ac:dyDescent="0.2">
      <c r="A2042" s="282"/>
      <c r="B2042" s="282"/>
      <c r="C2042" s="282"/>
      <c r="D2042" s="279"/>
      <c r="E2042" s="276"/>
      <c r="F2042" s="386"/>
      <c r="G2042" s="386">
        <v>5.3</v>
      </c>
      <c r="H2042" s="386"/>
      <c r="I2042" s="386"/>
      <c r="J2042" s="386">
        <f t="shared" si="143"/>
        <v>5.3</v>
      </c>
      <c r="K2042" s="277"/>
      <c r="L2042" s="277"/>
      <c r="M2042" s="277"/>
      <c r="N2042" s="277"/>
      <c r="O2042" s="277"/>
      <c r="P2042" s="277"/>
      <c r="Q2042" s="277"/>
    </row>
    <row r="2043" spans="1:17" s="275" customFormat="1" ht="10.15" x14ac:dyDescent="0.2">
      <c r="A2043" s="282"/>
      <c r="B2043" s="282"/>
      <c r="C2043" s="282"/>
      <c r="D2043" s="279"/>
      <c r="E2043" s="276"/>
      <c r="F2043" s="386"/>
      <c r="G2043" s="386">
        <v>45</v>
      </c>
      <c r="H2043" s="386"/>
      <c r="I2043" s="386"/>
      <c r="J2043" s="386">
        <f t="shared" si="143"/>
        <v>45</v>
      </c>
      <c r="K2043" s="277"/>
      <c r="L2043" s="277"/>
      <c r="M2043" s="277"/>
      <c r="N2043" s="277"/>
      <c r="O2043" s="277"/>
      <c r="P2043" s="277"/>
      <c r="Q2043" s="277"/>
    </row>
    <row r="2044" spans="1:17" s="275" customFormat="1" ht="10.15" x14ac:dyDescent="0.2">
      <c r="A2044" s="282"/>
      <c r="B2044" s="282"/>
      <c r="C2044" s="282"/>
      <c r="D2044" s="279"/>
      <c r="E2044" s="276"/>
      <c r="F2044" s="386"/>
      <c r="G2044" s="386">
        <v>12.6</v>
      </c>
      <c r="H2044" s="386"/>
      <c r="I2044" s="386"/>
      <c r="J2044" s="386">
        <f t="shared" si="143"/>
        <v>12.6</v>
      </c>
      <c r="K2044" s="277"/>
      <c r="L2044" s="277"/>
      <c r="M2044" s="277"/>
      <c r="N2044" s="277"/>
      <c r="O2044" s="277"/>
      <c r="P2044" s="277"/>
      <c r="Q2044" s="277"/>
    </row>
    <row r="2045" spans="1:17" s="275" customFormat="1" ht="10.15" x14ac:dyDescent="0.2">
      <c r="A2045" s="282"/>
      <c r="B2045" s="282"/>
      <c r="C2045" s="282"/>
      <c r="D2045" s="279"/>
      <c r="E2045" s="276"/>
      <c r="F2045" s="386"/>
      <c r="G2045" s="386">
        <v>3</v>
      </c>
      <c r="H2045" s="386"/>
      <c r="I2045" s="386"/>
      <c r="J2045" s="386">
        <f t="shared" si="143"/>
        <v>3</v>
      </c>
      <c r="K2045" s="277"/>
      <c r="L2045" s="277"/>
      <c r="M2045" s="277"/>
      <c r="N2045" s="277"/>
      <c r="O2045" s="277"/>
      <c r="P2045" s="277"/>
      <c r="Q2045" s="277"/>
    </row>
    <row r="2046" spans="1:17" s="275" customFormat="1" ht="10.15" x14ac:dyDescent="0.2">
      <c r="A2046" s="282"/>
      <c r="B2046" s="282"/>
      <c r="C2046" s="282"/>
      <c r="D2046" s="279"/>
      <c r="E2046" s="276"/>
      <c r="F2046" s="386"/>
      <c r="G2046" s="386">
        <v>2.6</v>
      </c>
      <c r="H2046" s="386"/>
      <c r="I2046" s="386"/>
      <c r="J2046" s="386">
        <f t="shared" si="143"/>
        <v>2.6</v>
      </c>
      <c r="K2046" s="277"/>
      <c r="L2046" s="277"/>
      <c r="M2046" s="277"/>
      <c r="N2046" s="277"/>
      <c r="O2046" s="277"/>
      <c r="P2046" s="277"/>
      <c r="Q2046" s="277"/>
    </row>
    <row r="2047" spans="1:17" s="275" customFormat="1" ht="10.15" x14ac:dyDescent="0.2">
      <c r="A2047" s="282"/>
      <c r="B2047" s="282"/>
      <c r="C2047" s="282"/>
      <c r="D2047" s="279"/>
      <c r="E2047" s="276"/>
      <c r="F2047" s="386"/>
      <c r="G2047" s="386">
        <v>1.7</v>
      </c>
      <c r="H2047" s="386"/>
      <c r="I2047" s="386"/>
      <c r="J2047" s="386">
        <f t="shared" si="143"/>
        <v>1.7</v>
      </c>
      <c r="K2047" s="277"/>
      <c r="L2047" s="277"/>
      <c r="M2047" s="277"/>
      <c r="N2047" s="277"/>
      <c r="O2047" s="277"/>
      <c r="P2047" s="277"/>
      <c r="Q2047" s="277"/>
    </row>
    <row r="2048" spans="1:17" s="275" customFormat="1" ht="10.15" x14ac:dyDescent="0.2">
      <c r="A2048" s="282"/>
      <c r="B2048" s="282"/>
      <c r="C2048" s="282"/>
      <c r="D2048" s="279"/>
      <c r="E2048" s="276"/>
      <c r="F2048" s="386"/>
      <c r="G2048" s="386">
        <v>3.7</v>
      </c>
      <c r="H2048" s="386"/>
      <c r="I2048" s="386"/>
      <c r="J2048" s="386">
        <f t="shared" si="143"/>
        <v>3.7</v>
      </c>
      <c r="K2048" s="277"/>
      <c r="L2048" s="277"/>
      <c r="M2048" s="277"/>
      <c r="N2048" s="277"/>
      <c r="O2048" s="277"/>
      <c r="P2048" s="277"/>
      <c r="Q2048" s="277"/>
    </row>
    <row r="2049" spans="1:17" s="275" customFormat="1" ht="10.15" x14ac:dyDescent="0.2">
      <c r="A2049" s="282"/>
      <c r="B2049" s="282"/>
      <c r="C2049" s="282"/>
      <c r="D2049" s="279"/>
      <c r="E2049" s="276"/>
      <c r="F2049" s="386"/>
      <c r="G2049" s="386">
        <v>3.5</v>
      </c>
      <c r="H2049" s="386"/>
      <c r="I2049" s="386"/>
      <c r="J2049" s="386">
        <f t="shared" si="143"/>
        <v>3.5</v>
      </c>
      <c r="K2049" s="277"/>
      <c r="L2049" s="277"/>
      <c r="M2049" s="277"/>
      <c r="N2049" s="277"/>
      <c r="O2049" s="277"/>
      <c r="P2049" s="277"/>
      <c r="Q2049" s="277"/>
    </row>
    <row r="2050" spans="1:17" s="275" customFormat="1" ht="10.15" x14ac:dyDescent="0.2">
      <c r="A2050" s="282"/>
      <c r="B2050" s="282"/>
      <c r="C2050" s="282"/>
      <c r="D2050" s="279"/>
      <c r="E2050" s="276"/>
      <c r="F2050" s="386"/>
      <c r="G2050" s="386">
        <v>18.600000000000001</v>
      </c>
      <c r="H2050" s="386"/>
      <c r="I2050" s="386"/>
      <c r="J2050" s="386">
        <f t="shared" si="143"/>
        <v>18.600000000000001</v>
      </c>
      <c r="K2050" s="277"/>
      <c r="L2050" s="277"/>
      <c r="M2050" s="277"/>
      <c r="N2050" s="277"/>
      <c r="O2050" s="277"/>
      <c r="P2050" s="277"/>
      <c r="Q2050" s="277"/>
    </row>
    <row r="2051" spans="1:17" s="275" customFormat="1" ht="10.15" x14ac:dyDescent="0.2">
      <c r="A2051" s="282"/>
      <c r="B2051" s="282"/>
      <c r="C2051" s="282"/>
      <c r="D2051" s="279"/>
      <c r="E2051" s="276"/>
      <c r="F2051" s="386"/>
      <c r="G2051" s="386">
        <v>21.7</v>
      </c>
      <c r="H2051" s="386"/>
      <c r="I2051" s="386"/>
      <c r="J2051" s="386">
        <f t="shared" si="143"/>
        <v>21.7</v>
      </c>
      <c r="K2051" s="277"/>
      <c r="L2051" s="277"/>
      <c r="M2051" s="277"/>
      <c r="N2051" s="277"/>
      <c r="O2051" s="277"/>
      <c r="P2051" s="277"/>
      <c r="Q2051" s="277"/>
    </row>
    <row r="2052" spans="1:17" s="275" customFormat="1" ht="10.15" x14ac:dyDescent="0.2">
      <c r="A2052" s="282"/>
      <c r="B2052" s="282"/>
      <c r="C2052" s="282"/>
      <c r="D2052" s="279"/>
      <c r="E2052" s="276"/>
      <c r="F2052" s="386"/>
      <c r="G2052" s="386">
        <v>6.7</v>
      </c>
      <c r="H2052" s="386"/>
      <c r="I2052" s="386"/>
      <c r="J2052" s="386">
        <f t="shared" si="143"/>
        <v>6.7</v>
      </c>
      <c r="K2052" s="277"/>
      <c r="L2052" s="277"/>
      <c r="M2052" s="277"/>
      <c r="N2052" s="277"/>
      <c r="O2052" s="277"/>
      <c r="P2052" s="277"/>
      <c r="Q2052" s="277"/>
    </row>
    <row r="2053" spans="1:17" s="275" customFormat="1" ht="10.15" x14ac:dyDescent="0.2">
      <c r="A2053" s="282"/>
      <c r="B2053" s="282"/>
      <c r="C2053" s="282"/>
      <c r="D2053" s="279"/>
      <c r="E2053" s="276"/>
      <c r="F2053" s="386"/>
      <c r="G2053" s="386">
        <v>10.7</v>
      </c>
      <c r="H2053" s="386"/>
      <c r="I2053" s="386"/>
      <c r="J2053" s="386">
        <f t="shared" si="143"/>
        <v>10.7</v>
      </c>
      <c r="K2053" s="277"/>
      <c r="L2053" s="277"/>
      <c r="M2053" s="277"/>
      <c r="N2053" s="277"/>
      <c r="O2053" s="277"/>
      <c r="P2053" s="277"/>
      <c r="Q2053" s="277"/>
    </row>
    <row r="2054" spans="1:17" s="275" customFormat="1" ht="10.15" x14ac:dyDescent="0.2">
      <c r="A2054" s="282"/>
      <c r="B2054" s="282"/>
      <c r="C2054" s="282"/>
      <c r="D2054" s="279"/>
      <c r="E2054" s="276"/>
      <c r="F2054" s="386"/>
      <c r="G2054" s="386">
        <v>6.8</v>
      </c>
      <c r="H2054" s="386"/>
      <c r="I2054" s="386"/>
      <c r="J2054" s="386">
        <f t="shared" si="143"/>
        <v>6.8</v>
      </c>
      <c r="K2054" s="277"/>
      <c r="L2054" s="277"/>
      <c r="M2054" s="277"/>
      <c r="N2054" s="277"/>
      <c r="O2054" s="277"/>
      <c r="P2054" s="277"/>
      <c r="Q2054" s="277"/>
    </row>
    <row r="2055" spans="1:17" s="275" customFormat="1" ht="10.15" x14ac:dyDescent="0.2">
      <c r="A2055" s="282"/>
      <c r="B2055" s="282"/>
      <c r="C2055" s="282"/>
      <c r="D2055" s="279"/>
      <c r="E2055" s="276"/>
      <c r="F2055" s="386"/>
      <c r="G2055" s="386">
        <v>5.5</v>
      </c>
      <c r="H2055" s="386"/>
      <c r="I2055" s="386"/>
      <c r="J2055" s="386">
        <f t="shared" si="143"/>
        <v>5.5</v>
      </c>
      <c r="K2055" s="277"/>
      <c r="L2055" s="277"/>
      <c r="M2055" s="277"/>
      <c r="N2055" s="277"/>
      <c r="O2055" s="277"/>
      <c r="P2055" s="277"/>
      <c r="Q2055" s="277"/>
    </row>
    <row r="2056" spans="1:17" s="275" customFormat="1" ht="10.15" x14ac:dyDescent="0.2">
      <c r="A2056" s="282"/>
      <c r="B2056" s="282"/>
      <c r="C2056" s="282"/>
      <c r="D2056" s="279"/>
      <c r="E2056" s="276"/>
      <c r="F2056" s="386"/>
      <c r="G2056" s="386">
        <v>7.1</v>
      </c>
      <c r="H2056" s="386"/>
      <c r="I2056" s="386"/>
      <c r="J2056" s="386">
        <f t="shared" si="143"/>
        <v>7.1</v>
      </c>
      <c r="K2056" s="277"/>
      <c r="L2056" s="277"/>
      <c r="M2056" s="277"/>
      <c r="N2056" s="277"/>
      <c r="O2056" s="277"/>
      <c r="P2056" s="277"/>
      <c r="Q2056" s="277"/>
    </row>
    <row r="2057" spans="1:17" s="275" customFormat="1" ht="10.15" x14ac:dyDescent="0.2">
      <c r="A2057" s="282"/>
      <c r="B2057" s="282"/>
      <c r="C2057" s="282"/>
      <c r="D2057" s="279"/>
      <c r="E2057" s="276"/>
      <c r="F2057" s="386"/>
      <c r="G2057" s="386">
        <v>2.4</v>
      </c>
      <c r="H2057" s="386"/>
      <c r="I2057" s="386"/>
      <c r="J2057" s="386">
        <f t="shared" si="143"/>
        <v>2.4</v>
      </c>
      <c r="K2057" s="277"/>
      <c r="L2057" s="277"/>
      <c r="M2057" s="277"/>
      <c r="N2057" s="277"/>
      <c r="O2057" s="277"/>
      <c r="P2057" s="277"/>
      <c r="Q2057" s="277"/>
    </row>
    <row r="2058" spans="1:17" s="275" customFormat="1" ht="10.15" x14ac:dyDescent="0.2">
      <c r="A2058" s="282"/>
      <c r="B2058" s="282"/>
      <c r="C2058" s="282"/>
      <c r="D2058" s="279"/>
      <c r="E2058" s="276"/>
      <c r="F2058" s="386"/>
      <c r="G2058" s="386">
        <v>1.2</v>
      </c>
      <c r="H2058" s="386"/>
      <c r="I2058" s="386"/>
      <c r="J2058" s="386">
        <f t="shared" si="143"/>
        <v>1.2</v>
      </c>
      <c r="K2058" s="277"/>
      <c r="L2058" s="277"/>
      <c r="M2058" s="277"/>
      <c r="N2058" s="277"/>
      <c r="O2058" s="277"/>
      <c r="P2058" s="277"/>
      <c r="Q2058" s="277"/>
    </row>
    <row r="2059" spans="1:17" s="275" customFormat="1" ht="10.15" x14ac:dyDescent="0.2">
      <c r="A2059" s="282"/>
      <c r="B2059" s="282"/>
      <c r="C2059" s="282"/>
      <c r="D2059" s="279"/>
      <c r="E2059" s="276"/>
      <c r="F2059" s="386"/>
      <c r="G2059" s="386">
        <v>2.2000000000000002</v>
      </c>
      <c r="H2059" s="386"/>
      <c r="I2059" s="386"/>
      <c r="J2059" s="386">
        <f t="shared" si="143"/>
        <v>2.2000000000000002</v>
      </c>
      <c r="K2059" s="277"/>
      <c r="L2059" s="277"/>
      <c r="M2059" s="277"/>
      <c r="N2059" s="277"/>
      <c r="O2059" s="277"/>
      <c r="P2059" s="277"/>
      <c r="Q2059" s="277"/>
    </row>
    <row r="2060" spans="1:17" s="275" customFormat="1" ht="10.15" x14ac:dyDescent="0.2">
      <c r="A2060" s="282"/>
      <c r="B2060" s="282"/>
      <c r="C2060" s="282"/>
      <c r="D2060" s="279"/>
      <c r="E2060" s="276"/>
      <c r="F2060" s="386"/>
      <c r="G2060" s="386">
        <v>10.9</v>
      </c>
      <c r="H2060" s="386"/>
      <c r="I2060" s="386"/>
      <c r="J2060" s="386">
        <f t="shared" si="143"/>
        <v>10.9</v>
      </c>
      <c r="K2060" s="277"/>
      <c r="L2060" s="277"/>
      <c r="M2060" s="277"/>
      <c r="N2060" s="277"/>
      <c r="O2060" s="277"/>
      <c r="P2060" s="277"/>
      <c r="Q2060" s="277"/>
    </row>
    <row r="2061" spans="1:17" s="275" customFormat="1" ht="10.15" x14ac:dyDescent="0.2">
      <c r="A2061" s="282"/>
      <c r="B2061" s="282"/>
      <c r="C2061" s="282"/>
      <c r="D2061" s="279"/>
      <c r="E2061" s="276"/>
      <c r="F2061" s="386"/>
      <c r="G2061" s="386">
        <v>12.6</v>
      </c>
      <c r="H2061" s="386"/>
      <c r="I2061" s="386"/>
      <c r="J2061" s="386">
        <f t="shared" si="143"/>
        <v>12.6</v>
      </c>
      <c r="K2061" s="277"/>
      <c r="L2061" s="277"/>
      <c r="M2061" s="277"/>
      <c r="N2061" s="277"/>
      <c r="O2061" s="277"/>
      <c r="P2061" s="277"/>
      <c r="Q2061" s="277"/>
    </row>
    <row r="2062" spans="1:17" s="275" customFormat="1" ht="10.15" x14ac:dyDescent="0.2">
      <c r="A2062" s="282"/>
      <c r="B2062" s="282"/>
      <c r="C2062" s="282"/>
      <c r="D2062" s="279"/>
      <c r="E2062" s="276"/>
      <c r="F2062" s="386"/>
      <c r="G2062" s="386">
        <v>4.7</v>
      </c>
      <c r="H2062" s="386"/>
      <c r="I2062" s="386"/>
      <c r="J2062" s="386">
        <f t="shared" si="143"/>
        <v>4.7</v>
      </c>
      <c r="K2062" s="277"/>
      <c r="L2062" s="277"/>
      <c r="M2062" s="277"/>
      <c r="N2062" s="277"/>
      <c r="O2062" s="277"/>
      <c r="P2062" s="277"/>
      <c r="Q2062" s="277"/>
    </row>
    <row r="2063" spans="1:17" s="275" customFormat="1" ht="10.15" x14ac:dyDescent="0.2">
      <c r="A2063" s="282"/>
      <c r="B2063" s="282"/>
      <c r="C2063" s="282"/>
      <c r="D2063" s="279"/>
      <c r="E2063" s="276"/>
      <c r="F2063" s="386"/>
      <c r="G2063" s="386">
        <v>4.9000000000000004</v>
      </c>
      <c r="H2063" s="386"/>
      <c r="I2063" s="386"/>
      <c r="J2063" s="386">
        <f t="shared" si="143"/>
        <v>4.9000000000000004</v>
      </c>
      <c r="K2063" s="277"/>
      <c r="L2063" s="277"/>
      <c r="M2063" s="277"/>
      <c r="N2063" s="277"/>
      <c r="O2063" s="277"/>
      <c r="P2063" s="277"/>
      <c r="Q2063" s="277"/>
    </row>
    <row r="2064" spans="1:17" s="275" customFormat="1" ht="10.15" x14ac:dyDescent="0.2">
      <c r="A2064" s="282"/>
      <c r="B2064" s="282"/>
      <c r="C2064" s="282"/>
      <c r="D2064" s="279"/>
      <c r="E2064" s="276"/>
      <c r="F2064" s="386"/>
      <c r="G2064" s="386">
        <v>4.5</v>
      </c>
      <c r="H2064" s="386"/>
      <c r="I2064" s="386"/>
      <c r="J2064" s="386">
        <f t="shared" si="143"/>
        <v>4.5</v>
      </c>
      <c r="K2064" s="277"/>
      <c r="L2064" s="277"/>
      <c r="M2064" s="277"/>
      <c r="N2064" s="277"/>
      <c r="O2064" s="277"/>
      <c r="P2064" s="277"/>
      <c r="Q2064" s="277"/>
    </row>
    <row r="2065" spans="1:17" s="275" customFormat="1" ht="10.15" x14ac:dyDescent="0.2">
      <c r="A2065" s="282"/>
      <c r="B2065" s="282"/>
      <c r="C2065" s="282"/>
      <c r="D2065" s="279"/>
      <c r="E2065" s="276"/>
      <c r="F2065" s="386"/>
      <c r="G2065" s="386">
        <v>1.1000000000000001</v>
      </c>
      <c r="H2065" s="386"/>
      <c r="I2065" s="386"/>
      <c r="J2065" s="386">
        <f t="shared" si="143"/>
        <v>1.1000000000000001</v>
      </c>
      <c r="K2065" s="277"/>
      <c r="L2065" s="277"/>
      <c r="M2065" s="277"/>
      <c r="N2065" s="277"/>
      <c r="O2065" s="277"/>
      <c r="P2065" s="277"/>
      <c r="Q2065" s="277"/>
    </row>
    <row r="2066" spans="1:17" s="275" customFormat="1" ht="10.15" x14ac:dyDescent="0.2">
      <c r="A2066" s="282"/>
      <c r="B2066" s="282"/>
      <c r="C2066" s="282"/>
      <c r="D2066" s="279"/>
      <c r="E2066" s="276"/>
      <c r="F2066" s="386"/>
      <c r="G2066" s="386">
        <v>14.6</v>
      </c>
      <c r="H2066" s="386"/>
      <c r="I2066" s="386"/>
      <c r="J2066" s="386">
        <f t="shared" si="143"/>
        <v>14.6</v>
      </c>
      <c r="K2066" s="277"/>
      <c r="L2066" s="277"/>
      <c r="M2066" s="277"/>
      <c r="N2066" s="277"/>
      <c r="O2066" s="277"/>
      <c r="P2066" s="277"/>
      <c r="Q2066" s="277"/>
    </row>
    <row r="2067" spans="1:17" s="275" customFormat="1" ht="10.15" x14ac:dyDescent="0.2">
      <c r="A2067" s="282"/>
      <c r="B2067" s="282"/>
      <c r="C2067" s="282"/>
      <c r="D2067" s="279"/>
      <c r="E2067" s="276"/>
      <c r="F2067" s="386"/>
      <c r="G2067" s="386">
        <v>3</v>
      </c>
      <c r="H2067" s="386"/>
      <c r="I2067" s="386"/>
      <c r="J2067" s="386">
        <f t="shared" si="143"/>
        <v>3</v>
      </c>
      <c r="K2067" s="277"/>
      <c r="L2067" s="277"/>
      <c r="M2067" s="277"/>
      <c r="N2067" s="277"/>
      <c r="O2067" s="277"/>
      <c r="P2067" s="277"/>
      <c r="Q2067" s="277"/>
    </row>
    <row r="2068" spans="1:17" s="275" customFormat="1" ht="10.15" x14ac:dyDescent="0.2">
      <c r="A2068" s="282"/>
      <c r="B2068" s="282"/>
      <c r="C2068" s="282"/>
      <c r="D2068" s="279"/>
      <c r="E2068" s="276"/>
      <c r="F2068" s="386">
        <v>2</v>
      </c>
      <c r="G2068" s="386">
        <v>4.7</v>
      </c>
      <c r="H2068" s="386"/>
      <c r="I2068" s="386"/>
      <c r="J2068" s="386">
        <f t="shared" si="143"/>
        <v>9.4</v>
      </c>
      <c r="K2068" s="277"/>
      <c r="L2068" s="277"/>
      <c r="M2068" s="277"/>
      <c r="N2068" s="277"/>
      <c r="O2068" s="277"/>
      <c r="P2068" s="277"/>
      <c r="Q2068" s="277"/>
    </row>
    <row r="2069" spans="1:17" s="275" customFormat="1" ht="10.15" x14ac:dyDescent="0.2">
      <c r="A2069" s="282"/>
      <c r="B2069" s="282"/>
      <c r="C2069" s="282"/>
      <c r="D2069" s="279"/>
      <c r="E2069" s="276"/>
      <c r="F2069" s="386"/>
      <c r="G2069" s="386">
        <v>11.4</v>
      </c>
      <c r="H2069" s="386"/>
      <c r="I2069" s="386"/>
      <c r="J2069" s="386">
        <f t="shared" si="143"/>
        <v>11.4</v>
      </c>
      <c r="K2069" s="277"/>
      <c r="L2069" s="277"/>
      <c r="M2069" s="277"/>
      <c r="N2069" s="277"/>
      <c r="O2069" s="277"/>
      <c r="P2069" s="277"/>
      <c r="Q2069" s="277"/>
    </row>
    <row r="2070" spans="1:17" s="275" customFormat="1" ht="10.15" x14ac:dyDescent="0.2">
      <c r="A2070" s="282"/>
      <c r="B2070" s="282"/>
      <c r="C2070" s="282"/>
      <c r="D2070" s="279"/>
      <c r="E2070" s="276"/>
      <c r="F2070" s="386"/>
      <c r="G2070" s="386">
        <v>6</v>
      </c>
      <c r="H2070" s="386"/>
      <c r="I2070" s="386"/>
      <c r="J2070" s="386">
        <f t="shared" si="143"/>
        <v>6</v>
      </c>
      <c r="K2070" s="277"/>
      <c r="L2070" s="277"/>
      <c r="M2070" s="277"/>
      <c r="N2070" s="277"/>
      <c r="O2070" s="277"/>
      <c r="P2070" s="277"/>
      <c r="Q2070" s="277"/>
    </row>
    <row r="2071" spans="1:17" s="275" customFormat="1" ht="10.15" x14ac:dyDescent="0.2">
      <c r="A2071" s="282"/>
      <c r="B2071" s="282"/>
      <c r="C2071" s="282"/>
      <c r="D2071" s="279"/>
      <c r="E2071" s="276"/>
      <c r="F2071" s="386"/>
      <c r="G2071" s="386">
        <v>4.3</v>
      </c>
      <c r="H2071" s="386"/>
      <c r="I2071" s="386"/>
      <c r="J2071" s="386">
        <f t="shared" si="143"/>
        <v>4.3</v>
      </c>
      <c r="K2071" s="277"/>
      <c r="L2071" s="277"/>
      <c r="M2071" s="277"/>
      <c r="N2071" s="277"/>
      <c r="O2071" s="277"/>
      <c r="P2071" s="277"/>
      <c r="Q2071" s="277"/>
    </row>
    <row r="2072" spans="1:17" s="275" customFormat="1" ht="10.15" x14ac:dyDescent="0.2">
      <c r="A2072" s="282"/>
      <c r="B2072" s="282"/>
      <c r="C2072" s="282"/>
      <c r="D2072" s="279"/>
      <c r="E2072" s="276"/>
      <c r="F2072" s="386"/>
      <c r="G2072" s="386">
        <v>3.1</v>
      </c>
      <c r="H2072" s="386"/>
      <c r="I2072" s="386"/>
      <c r="J2072" s="386">
        <f t="shared" si="143"/>
        <v>3.1</v>
      </c>
      <c r="K2072" s="277"/>
      <c r="L2072" s="277"/>
      <c r="M2072" s="277"/>
      <c r="N2072" s="277"/>
      <c r="O2072" s="277"/>
      <c r="P2072" s="277"/>
      <c r="Q2072" s="277"/>
    </row>
    <row r="2073" spans="1:17" s="275" customFormat="1" ht="10.15" x14ac:dyDescent="0.2">
      <c r="A2073" s="282"/>
      <c r="B2073" s="282"/>
      <c r="C2073" s="282"/>
      <c r="D2073" s="279"/>
      <c r="E2073" s="276"/>
      <c r="F2073" s="386"/>
      <c r="G2073" s="386">
        <v>1.7</v>
      </c>
      <c r="H2073" s="386"/>
      <c r="I2073" s="386"/>
      <c r="J2073" s="386">
        <f t="shared" si="143"/>
        <v>1.7</v>
      </c>
      <c r="K2073" s="277"/>
      <c r="L2073" s="277"/>
      <c r="M2073" s="277"/>
      <c r="N2073" s="277"/>
      <c r="O2073" s="277"/>
      <c r="P2073" s="277"/>
      <c r="Q2073" s="277"/>
    </row>
    <row r="2074" spans="1:17" s="275" customFormat="1" ht="10.15" x14ac:dyDescent="0.2">
      <c r="A2074" s="282"/>
      <c r="B2074" s="282"/>
      <c r="C2074" s="282"/>
      <c r="D2074" s="279"/>
      <c r="E2074" s="276"/>
      <c r="F2074" s="386"/>
      <c r="G2074" s="386">
        <v>1.8</v>
      </c>
      <c r="H2074" s="386"/>
      <c r="I2074" s="386"/>
      <c r="J2074" s="386">
        <f t="shared" si="143"/>
        <v>1.8</v>
      </c>
      <c r="K2074" s="277"/>
      <c r="L2074" s="277"/>
      <c r="M2074" s="277"/>
      <c r="N2074" s="277"/>
      <c r="O2074" s="277"/>
      <c r="P2074" s="277"/>
      <c r="Q2074" s="277"/>
    </row>
    <row r="2075" spans="1:17" s="275" customFormat="1" ht="10.15" x14ac:dyDescent="0.2">
      <c r="A2075" s="282"/>
      <c r="B2075" s="282"/>
      <c r="C2075" s="282"/>
      <c r="D2075" s="279"/>
      <c r="E2075" s="276"/>
      <c r="F2075" s="386"/>
      <c r="G2075" s="386">
        <v>3</v>
      </c>
      <c r="H2075" s="386"/>
      <c r="I2075" s="386"/>
      <c r="J2075" s="386">
        <f t="shared" si="143"/>
        <v>3</v>
      </c>
      <c r="K2075" s="277"/>
      <c r="L2075" s="277"/>
      <c r="M2075" s="277"/>
      <c r="N2075" s="277"/>
      <c r="O2075" s="277"/>
      <c r="P2075" s="277"/>
      <c r="Q2075" s="277"/>
    </row>
    <row r="2076" spans="1:17" s="275" customFormat="1" ht="10.15" x14ac:dyDescent="0.2">
      <c r="A2076" s="282"/>
      <c r="B2076" s="282"/>
      <c r="C2076" s="282"/>
      <c r="D2076" s="279"/>
      <c r="E2076" s="276"/>
      <c r="F2076" s="386"/>
      <c r="G2076" s="386">
        <v>9.6999999999999993</v>
      </c>
      <c r="H2076" s="386"/>
      <c r="I2076" s="386"/>
      <c r="J2076" s="386">
        <f t="shared" si="143"/>
        <v>9.6999999999999993</v>
      </c>
      <c r="K2076" s="277"/>
      <c r="L2076" s="277"/>
      <c r="M2076" s="277"/>
      <c r="N2076" s="277"/>
      <c r="O2076" s="277"/>
      <c r="P2076" s="277"/>
      <c r="Q2076" s="277"/>
    </row>
    <row r="2077" spans="1:17" s="275" customFormat="1" ht="10.15" x14ac:dyDescent="0.2">
      <c r="A2077" s="282"/>
      <c r="B2077" s="282"/>
      <c r="C2077" s="282"/>
      <c r="D2077" s="279"/>
      <c r="E2077" s="276"/>
      <c r="F2077" s="386"/>
      <c r="G2077" s="386">
        <v>4.0999999999999996</v>
      </c>
      <c r="H2077" s="386"/>
      <c r="I2077" s="386"/>
      <c r="J2077" s="386">
        <f t="shared" si="143"/>
        <v>4.0999999999999996</v>
      </c>
      <c r="K2077" s="277"/>
      <c r="L2077" s="277"/>
      <c r="M2077" s="277"/>
      <c r="N2077" s="277"/>
      <c r="O2077" s="277"/>
      <c r="P2077" s="277"/>
      <c r="Q2077" s="277"/>
    </row>
    <row r="2078" spans="1:17" s="275" customFormat="1" ht="10.15" x14ac:dyDescent="0.2">
      <c r="A2078" s="282"/>
      <c r="B2078" s="282"/>
      <c r="C2078" s="282"/>
      <c r="D2078" s="279"/>
      <c r="E2078" s="276"/>
      <c r="F2078" s="386"/>
      <c r="G2078" s="386">
        <v>5.4</v>
      </c>
      <c r="H2078" s="386"/>
      <c r="I2078" s="386"/>
      <c r="J2078" s="386">
        <f t="shared" si="143"/>
        <v>5.4</v>
      </c>
      <c r="K2078" s="277"/>
      <c r="L2078" s="277"/>
      <c r="M2078" s="277"/>
      <c r="N2078" s="277"/>
      <c r="O2078" s="277"/>
      <c r="P2078" s="277"/>
      <c r="Q2078" s="277"/>
    </row>
    <row r="2079" spans="1:17" s="275" customFormat="1" ht="10.15" x14ac:dyDescent="0.2">
      <c r="A2079" s="282"/>
      <c r="B2079" s="282"/>
      <c r="C2079" s="282"/>
      <c r="D2079" s="279"/>
      <c r="E2079" s="276"/>
      <c r="F2079" s="386"/>
      <c r="G2079" s="386">
        <v>29.1</v>
      </c>
      <c r="H2079" s="386"/>
      <c r="I2079" s="386"/>
      <c r="J2079" s="386">
        <f t="shared" si="143"/>
        <v>29.1</v>
      </c>
      <c r="K2079" s="277"/>
      <c r="L2079" s="277"/>
      <c r="M2079" s="277"/>
      <c r="N2079" s="277"/>
      <c r="O2079" s="277"/>
      <c r="P2079" s="277"/>
      <c r="Q2079" s="277"/>
    </row>
    <row r="2080" spans="1:17" s="275" customFormat="1" ht="10.15" x14ac:dyDescent="0.2">
      <c r="A2080" s="282"/>
      <c r="B2080" s="282"/>
      <c r="C2080" s="282"/>
      <c r="D2080" s="279"/>
      <c r="E2080" s="276"/>
      <c r="F2080" s="386"/>
      <c r="G2080" s="386">
        <v>2.8</v>
      </c>
      <c r="H2080" s="386"/>
      <c r="I2080" s="386"/>
      <c r="J2080" s="386">
        <f t="shared" si="143"/>
        <v>2.8</v>
      </c>
      <c r="K2080" s="277"/>
      <c r="L2080" s="277"/>
      <c r="M2080" s="277"/>
      <c r="N2080" s="277"/>
      <c r="O2080" s="277"/>
      <c r="P2080" s="277"/>
      <c r="Q2080" s="277"/>
    </row>
    <row r="2081" spans="1:17" s="275" customFormat="1" ht="10.15" x14ac:dyDescent="0.2">
      <c r="A2081" s="282"/>
      <c r="B2081" s="282"/>
      <c r="C2081" s="282"/>
      <c r="D2081" s="279"/>
      <c r="E2081" s="276"/>
      <c r="F2081" s="386"/>
      <c r="G2081" s="386">
        <v>10.1</v>
      </c>
      <c r="H2081" s="386"/>
      <c r="I2081" s="386"/>
      <c r="J2081" s="386">
        <f t="shared" si="143"/>
        <v>10.1</v>
      </c>
      <c r="K2081" s="277"/>
      <c r="L2081" s="277"/>
      <c r="M2081" s="277"/>
      <c r="N2081" s="277"/>
      <c r="O2081" s="277"/>
      <c r="P2081" s="277"/>
      <c r="Q2081" s="277"/>
    </row>
    <row r="2082" spans="1:17" s="275" customFormat="1" ht="10.15" x14ac:dyDescent="0.2">
      <c r="A2082" s="282"/>
      <c r="B2082" s="282"/>
      <c r="C2082" s="282"/>
      <c r="D2082" s="279"/>
      <c r="E2082" s="276"/>
      <c r="F2082" s="386"/>
      <c r="G2082" s="386">
        <v>4.2</v>
      </c>
      <c r="H2082" s="386"/>
      <c r="I2082" s="386"/>
      <c r="J2082" s="386">
        <f t="shared" si="143"/>
        <v>4.2</v>
      </c>
      <c r="K2082" s="277"/>
      <c r="L2082" s="277"/>
      <c r="M2082" s="277"/>
      <c r="N2082" s="277"/>
      <c r="O2082" s="277"/>
      <c r="P2082" s="277"/>
      <c r="Q2082" s="277"/>
    </row>
    <row r="2083" spans="1:17" s="275" customFormat="1" ht="10.15" x14ac:dyDescent="0.2">
      <c r="A2083" s="282"/>
      <c r="B2083" s="282"/>
      <c r="C2083" s="282"/>
      <c r="D2083" s="279"/>
      <c r="E2083" s="276"/>
      <c r="F2083" s="386"/>
      <c r="G2083" s="386">
        <v>51.6</v>
      </c>
      <c r="H2083" s="386"/>
      <c r="I2083" s="386"/>
      <c r="J2083" s="386">
        <f t="shared" si="143"/>
        <v>51.6</v>
      </c>
      <c r="K2083" s="277"/>
      <c r="L2083" s="277"/>
      <c r="M2083" s="277"/>
      <c r="N2083" s="277"/>
      <c r="O2083" s="277"/>
      <c r="P2083" s="277"/>
      <c r="Q2083" s="277"/>
    </row>
    <row r="2084" spans="1:17" s="275" customFormat="1" ht="10.15" x14ac:dyDescent="0.2">
      <c r="A2084" s="282"/>
      <c r="B2084" s="282"/>
      <c r="C2084" s="282"/>
      <c r="D2084" s="279"/>
      <c r="E2084" s="276"/>
      <c r="F2084" s="386"/>
      <c r="G2084" s="386">
        <v>12.48</v>
      </c>
      <c r="H2084" s="386"/>
      <c r="I2084" s="386"/>
      <c r="J2084" s="386">
        <f t="shared" si="143"/>
        <v>12.48</v>
      </c>
      <c r="K2084" s="277"/>
      <c r="L2084" s="277"/>
      <c r="M2084" s="277"/>
      <c r="N2084" s="277"/>
      <c r="O2084" s="277"/>
      <c r="P2084" s="277"/>
      <c r="Q2084" s="277"/>
    </row>
    <row r="2085" spans="1:17" s="275" customFormat="1" ht="10.15" x14ac:dyDescent="0.2">
      <c r="A2085" s="282"/>
      <c r="B2085" s="282"/>
      <c r="C2085" s="282"/>
      <c r="D2085" s="284" t="str">
        <f>"Total item "&amp;A2036</f>
        <v>Total item 10.35</v>
      </c>
      <c r="E2085" s="276"/>
      <c r="F2085" s="386"/>
      <c r="G2085" s="386"/>
      <c r="H2085" s="386"/>
      <c r="I2085" s="386"/>
      <c r="J2085" s="383">
        <f>SUM(J2037:J2084)</f>
        <v>398.58000000000004</v>
      </c>
      <c r="K2085" s="277"/>
      <c r="L2085" s="277"/>
      <c r="M2085" s="277"/>
      <c r="N2085" s="277"/>
      <c r="O2085" s="277"/>
      <c r="P2085" s="277"/>
      <c r="Q2085" s="277"/>
    </row>
    <row r="2086" spans="1:17" s="275" customFormat="1" ht="10.15" x14ac:dyDescent="0.2">
      <c r="A2086" s="282"/>
      <c r="B2086" s="282"/>
      <c r="C2086" s="282"/>
      <c r="D2086" s="126"/>
      <c r="E2086" s="119"/>
      <c r="F2086" s="384"/>
      <c r="G2086" s="384"/>
      <c r="H2086" s="384"/>
      <c r="I2086" s="384"/>
      <c r="J2086" s="384"/>
      <c r="K2086" s="277"/>
      <c r="L2086" s="277"/>
      <c r="M2086" s="277"/>
      <c r="N2086" s="277"/>
      <c r="O2086" s="277"/>
      <c r="P2086" s="277"/>
      <c r="Q2086" s="277"/>
    </row>
    <row r="2087" spans="1:17" s="258" customFormat="1" ht="33.75" x14ac:dyDescent="0.2">
      <c r="A2087" s="280" t="s">
        <v>440</v>
      </c>
      <c r="B2087" s="280" t="s">
        <v>166</v>
      </c>
      <c r="C2087" s="280">
        <v>91927</v>
      </c>
      <c r="D2087" s="261" t="s">
        <v>935</v>
      </c>
      <c r="E2087" s="281" t="s">
        <v>18</v>
      </c>
      <c r="F2087" s="383"/>
      <c r="G2087" s="383"/>
      <c r="H2087" s="383"/>
      <c r="I2087" s="383"/>
      <c r="J2087" s="383"/>
      <c r="K2087" s="283">
        <f>J2090</f>
        <v>1037.1599999999999</v>
      </c>
      <c r="L2087" s="283">
        <v>4.09</v>
      </c>
      <c r="M2087" s="283">
        <f>ROUND(L2087*(1+$T$7),2)</f>
        <v>4.95</v>
      </c>
      <c r="N2087" s="283">
        <f>TRUNC(K2087*M2087,2)</f>
        <v>5133.9399999999996</v>
      </c>
      <c r="O2087" s="283">
        <v>3.97</v>
      </c>
      <c r="P2087" s="283">
        <f>ROUND(O2087*(1+$S$7),2)</f>
        <v>5.05</v>
      </c>
      <c r="Q2087" s="283">
        <f>TRUNC(K2087*P2087,2)</f>
        <v>5237.6499999999996</v>
      </c>
    </row>
    <row r="2088" spans="1:17" s="275" customFormat="1" x14ac:dyDescent="0.2">
      <c r="A2088" s="282"/>
      <c r="B2088" s="282"/>
      <c r="C2088" s="282"/>
      <c r="D2088" s="279" t="s">
        <v>414</v>
      </c>
      <c r="E2088" s="276"/>
      <c r="F2088" s="386"/>
      <c r="G2088" s="386">
        <f>2*398.58</f>
        <v>797.16</v>
      </c>
      <c r="H2088" s="386"/>
      <c r="I2088" s="386"/>
      <c r="J2088" s="386">
        <f>ROUND(PRODUCT(F2088:I2088),2)</f>
        <v>797.16</v>
      </c>
      <c r="K2088" s="277"/>
      <c r="L2088" s="277"/>
      <c r="M2088" s="277"/>
      <c r="N2088" s="277"/>
      <c r="O2088" s="277"/>
      <c r="P2088" s="277"/>
      <c r="Q2088" s="277"/>
    </row>
    <row r="2089" spans="1:17" s="275" customFormat="1" ht="10.15" x14ac:dyDescent="0.2">
      <c r="A2089" s="282"/>
      <c r="B2089" s="282"/>
      <c r="C2089" s="282"/>
      <c r="D2089" s="279" t="s">
        <v>402</v>
      </c>
      <c r="E2089" s="276"/>
      <c r="F2089" s="386"/>
      <c r="G2089" s="386">
        <f>2*20*6</f>
        <v>240</v>
      </c>
      <c r="H2089" s="386"/>
      <c r="I2089" s="386"/>
      <c r="J2089" s="386">
        <f>ROUND(PRODUCT(F2089:I2089),2)</f>
        <v>240</v>
      </c>
      <c r="K2089" s="277"/>
      <c r="L2089" s="277"/>
      <c r="M2089" s="277"/>
      <c r="N2089" s="277"/>
      <c r="O2089" s="277"/>
      <c r="P2089" s="277"/>
      <c r="Q2089" s="277"/>
    </row>
    <row r="2090" spans="1:17" s="275" customFormat="1" ht="10.15" x14ac:dyDescent="0.2">
      <c r="A2090" s="282"/>
      <c r="B2090" s="282"/>
      <c r="C2090" s="282"/>
      <c r="D2090" s="284" t="str">
        <f>"Total item "&amp;A2087</f>
        <v>Total item 10.36</v>
      </c>
      <c r="E2090" s="276"/>
      <c r="F2090" s="386"/>
      <c r="G2090" s="386"/>
      <c r="H2090" s="386"/>
      <c r="I2090" s="386"/>
      <c r="J2090" s="383">
        <f>SUM(J2088:J2089)</f>
        <v>1037.1599999999999</v>
      </c>
      <c r="K2090" s="277"/>
      <c r="L2090" s="277"/>
      <c r="M2090" s="277"/>
      <c r="N2090" s="277"/>
      <c r="O2090" s="277"/>
      <c r="P2090" s="277"/>
      <c r="Q2090" s="277"/>
    </row>
    <row r="2091" spans="1:17" s="275" customFormat="1" ht="10.15" x14ac:dyDescent="0.2">
      <c r="A2091" s="282"/>
      <c r="B2091" s="282"/>
      <c r="C2091" s="282"/>
      <c r="D2091" s="126"/>
      <c r="E2091" s="119"/>
      <c r="F2091" s="384"/>
      <c r="G2091" s="384"/>
      <c r="H2091" s="384"/>
      <c r="I2091" s="384"/>
      <c r="J2091" s="384"/>
      <c r="K2091" s="277"/>
      <c r="L2091" s="277"/>
      <c r="M2091" s="277"/>
      <c r="N2091" s="277"/>
      <c r="O2091" s="277"/>
      <c r="P2091" s="277"/>
      <c r="Q2091" s="277"/>
    </row>
    <row r="2092" spans="1:17" s="258" customFormat="1" ht="22.5" x14ac:dyDescent="0.2">
      <c r="A2092" s="280" t="s">
        <v>441</v>
      </c>
      <c r="B2092" s="280" t="s">
        <v>166</v>
      </c>
      <c r="C2092" s="280" t="s">
        <v>1289</v>
      </c>
      <c r="D2092" s="285" t="s">
        <v>1290</v>
      </c>
      <c r="E2092" s="281" t="s">
        <v>204</v>
      </c>
      <c r="F2092" s="383"/>
      <c r="G2092" s="383"/>
      <c r="H2092" s="383"/>
      <c r="I2092" s="383"/>
      <c r="J2092" s="383"/>
      <c r="K2092" s="283">
        <f>J2096</f>
        <v>11</v>
      </c>
      <c r="L2092" s="283">
        <v>51.91</v>
      </c>
      <c r="M2092" s="283">
        <f>ROUND(L2092*(1+$T$7),2)</f>
        <v>62.88</v>
      </c>
      <c r="N2092" s="283">
        <f>TRUNC(K2092*M2092,2)</f>
        <v>691.68</v>
      </c>
      <c r="O2092" s="283">
        <v>51</v>
      </c>
      <c r="P2092" s="283">
        <f>ROUND(O2092*(1+$S$7),2)</f>
        <v>64.89</v>
      </c>
      <c r="Q2092" s="283">
        <f>TRUNC(K2092*P2092,2)</f>
        <v>713.79</v>
      </c>
    </row>
    <row r="2093" spans="1:17" s="275" customFormat="1" x14ac:dyDescent="0.2">
      <c r="A2093" s="282"/>
      <c r="B2093" s="282"/>
      <c r="C2093" s="282"/>
      <c r="D2093" s="279" t="s">
        <v>220</v>
      </c>
      <c r="E2093" s="276"/>
      <c r="F2093" s="386">
        <v>1</v>
      </c>
      <c r="G2093" s="386"/>
      <c r="H2093" s="386"/>
      <c r="I2093" s="386"/>
      <c r="J2093" s="386">
        <f>ROUND(PRODUCT(F2093:I2093),2)</f>
        <v>1</v>
      </c>
      <c r="K2093" s="277"/>
      <c r="L2093" s="277"/>
      <c r="M2093" s="277"/>
      <c r="N2093" s="277"/>
      <c r="O2093" s="277"/>
      <c r="P2093" s="277"/>
      <c r="Q2093" s="277"/>
    </row>
    <row r="2094" spans="1:17" s="275" customFormat="1" x14ac:dyDescent="0.2">
      <c r="A2094" s="282"/>
      <c r="B2094" s="282"/>
      <c r="C2094" s="282"/>
      <c r="D2094" s="279" t="s">
        <v>221</v>
      </c>
      <c r="E2094" s="276"/>
      <c r="F2094" s="386">
        <v>1</v>
      </c>
      <c r="G2094" s="386"/>
      <c r="H2094" s="386"/>
      <c r="I2094" s="386"/>
      <c r="J2094" s="386">
        <f t="shared" ref="J2094:J2095" si="144">ROUND(PRODUCT(F2094:I2094),2)</f>
        <v>1</v>
      </c>
      <c r="K2094" s="277"/>
      <c r="L2094" s="277"/>
      <c r="M2094" s="277"/>
      <c r="N2094" s="277"/>
      <c r="O2094" s="277"/>
      <c r="P2094" s="277"/>
      <c r="Q2094" s="277"/>
    </row>
    <row r="2095" spans="1:17" s="275" customFormat="1" x14ac:dyDescent="0.2">
      <c r="A2095" s="282"/>
      <c r="B2095" s="282"/>
      <c r="C2095" s="282"/>
      <c r="D2095" s="279" t="s">
        <v>222</v>
      </c>
      <c r="E2095" s="276"/>
      <c r="F2095" s="386">
        <v>9</v>
      </c>
      <c r="G2095" s="386"/>
      <c r="H2095" s="386"/>
      <c r="I2095" s="386"/>
      <c r="J2095" s="386">
        <f t="shared" si="144"/>
        <v>9</v>
      </c>
      <c r="K2095" s="277"/>
      <c r="L2095" s="277"/>
      <c r="M2095" s="277"/>
      <c r="N2095" s="277"/>
      <c r="O2095" s="277"/>
      <c r="P2095" s="277"/>
      <c r="Q2095" s="277"/>
    </row>
    <row r="2096" spans="1:17" s="275" customFormat="1" ht="10.15" x14ac:dyDescent="0.2">
      <c r="A2096" s="282"/>
      <c r="B2096" s="282"/>
      <c r="C2096" s="282"/>
      <c r="D2096" s="284" t="str">
        <f>"Total item "&amp;A2092</f>
        <v>Total item 10.37</v>
      </c>
      <c r="E2096" s="276"/>
      <c r="F2096" s="386"/>
      <c r="G2096" s="386"/>
      <c r="H2096" s="386"/>
      <c r="I2096" s="386"/>
      <c r="J2096" s="383">
        <f>SUM(J2093:J2095)</f>
        <v>11</v>
      </c>
      <c r="K2096" s="277"/>
      <c r="L2096" s="277"/>
      <c r="M2096" s="277"/>
      <c r="N2096" s="277"/>
      <c r="O2096" s="277"/>
      <c r="P2096" s="277"/>
      <c r="Q2096" s="277"/>
    </row>
    <row r="2097" spans="1:17" s="275" customFormat="1" ht="10.15" x14ac:dyDescent="0.2">
      <c r="A2097" s="282"/>
      <c r="B2097" s="282"/>
      <c r="C2097" s="282"/>
      <c r="D2097" s="126"/>
      <c r="E2097" s="119"/>
      <c r="F2097" s="384"/>
      <c r="G2097" s="384"/>
      <c r="H2097" s="384"/>
      <c r="I2097" s="384"/>
      <c r="J2097" s="384"/>
      <c r="K2097" s="277"/>
      <c r="L2097" s="277"/>
      <c r="M2097" s="277"/>
      <c r="N2097" s="277"/>
      <c r="O2097" s="277"/>
      <c r="P2097" s="277"/>
      <c r="Q2097" s="277"/>
    </row>
    <row r="2098" spans="1:17" s="258" customFormat="1" x14ac:dyDescent="0.2">
      <c r="A2098" s="280" t="s">
        <v>442</v>
      </c>
      <c r="B2098" s="280" t="s">
        <v>399</v>
      </c>
      <c r="C2098" s="280" t="s">
        <v>963</v>
      </c>
      <c r="D2098" s="285" t="s">
        <v>403</v>
      </c>
      <c r="E2098" s="281" t="s">
        <v>49</v>
      </c>
      <c r="F2098" s="383"/>
      <c r="G2098" s="383"/>
      <c r="H2098" s="383"/>
      <c r="I2098" s="383"/>
      <c r="J2098" s="383"/>
      <c r="K2098" s="283">
        <f>J2100</f>
        <v>4</v>
      </c>
      <c r="L2098" s="283">
        <f>'COMP - SINAPI SEM DESON'!G239</f>
        <v>140.66999999999999</v>
      </c>
      <c r="M2098" s="283">
        <f>ROUND(L2098*(1+$T$7),2)</f>
        <v>170.41</v>
      </c>
      <c r="N2098" s="283">
        <f>TRUNC(K2098*M2098,2)</f>
        <v>681.64</v>
      </c>
      <c r="O2098" s="283">
        <f>'COMPOSICOES - SINAPI COM DESON'!G243</f>
        <v>138.51</v>
      </c>
      <c r="P2098" s="283">
        <f>ROUND(O2098*(1+$S$7),2)</f>
        <v>176.24</v>
      </c>
      <c r="Q2098" s="283">
        <f>TRUNC(K2098*P2098,2)</f>
        <v>704.96</v>
      </c>
    </row>
    <row r="2099" spans="1:17" s="275" customFormat="1" ht="10.15" x14ac:dyDescent="0.2">
      <c r="A2099" s="282"/>
      <c r="B2099" s="282"/>
      <c r="C2099" s="282"/>
      <c r="D2099" s="279"/>
      <c r="E2099" s="276"/>
      <c r="F2099" s="386">
        <v>4</v>
      </c>
      <c r="G2099" s="386"/>
      <c r="H2099" s="386"/>
      <c r="I2099" s="386"/>
      <c r="J2099" s="386">
        <f>ROUND(PRODUCT(F2099:I2099),2)</f>
        <v>4</v>
      </c>
      <c r="K2099" s="277"/>
      <c r="L2099" s="277"/>
      <c r="M2099" s="277"/>
      <c r="N2099" s="277"/>
      <c r="O2099" s="277"/>
      <c r="P2099" s="277"/>
      <c r="Q2099" s="277"/>
    </row>
    <row r="2100" spans="1:17" s="275" customFormat="1" ht="10.15" x14ac:dyDescent="0.2">
      <c r="A2100" s="282"/>
      <c r="B2100" s="282"/>
      <c r="C2100" s="282"/>
      <c r="D2100" s="284" t="str">
        <f>"Total item "&amp;A2098</f>
        <v>Total item 10.38</v>
      </c>
      <c r="E2100" s="276"/>
      <c r="F2100" s="386"/>
      <c r="G2100" s="386"/>
      <c r="H2100" s="386"/>
      <c r="I2100" s="386"/>
      <c r="J2100" s="383">
        <f>SUM(J2099:J2099)</f>
        <v>4</v>
      </c>
      <c r="K2100" s="277"/>
      <c r="L2100" s="277"/>
      <c r="M2100" s="277"/>
      <c r="N2100" s="277"/>
      <c r="O2100" s="277"/>
      <c r="P2100" s="277"/>
      <c r="Q2100" s="277"/>
    </row>
    <row r="2101" spans="1:17" s="275" customFormat="1" ht="10.15" x14ac:dyDescent="0.2">
      <c r="A2101" s="282"/>
      <c r="B2101" s="282"/>
      <c r="C2101" s="282"/>
      <c r="D2101" s="126"/>
      <c r="E2101" s="119"/>
      <c r="F2101" s="384"/>
      <c r="G2101" s="384"/>
      <c r="H2101" s="384"/>
      <c r="I2101" s="384"/>
      <c r="J2101" s="384"/>
      <c r="K2101" s="277"/>
      <c r="L2101" s="277"/>
      <c r="M2101" s="277"/>
      <c r="N2101" s="277"/>
      <c r="O2101" s="277"/>
      <c r="P2101" s="277"/>
      <c r="Q2101" s="277"/>
    </row>
    <row r="2102" spans="1:17" s="258" customFormat="1" x14ac:dyDescent="0.2">
      <c r="A2102" s="280" t="s">
        <v>443</v>
      </c>
      <c r="B2102" s="280" t="s">
        <v>399</v>
      </c>
      <c r="C2102" s="280" t="s">
        <v>955</v>
      </c>
      <c r="D2102" s="285" t="s">
        <v>362</v>
      </c>
      <c r="E2102" s="281" t="s">
        <v>49</v>
      </c>
      <c r="F2102" s="383"/>
      <c r="G2102" s="383"/>
      <c r="H2102" s="383"/>
      <c r="I2102" s="383"/>
      <c r="J2102" s="383"/>
      <c r="K2102" s="283">
        <f>J2104</f>
        <v>19</v>
      </c>
      <c r="L2102" s="283">
        <f>'COMP - SINAPI SEM DESON'!G227</f>
        <v>26.49</v>
      </c>
      <c r="M2102" s="283">
        <f>ROUND(L2102*(1+$T$7),2)</f>
        <v>32.090000000000003</v>
      </c>
      <c r="N2102" s="283">
        <f>TRUNC(K2102*M2102,2)</f>
        <v>609.71</v>
      </c>
      <c r="O2102" s="283">
        <f>'COMPOSICOES - SINAPI COM DESON'!G231</f>
        <v>25.05</v>
      </c>
      <c r="P2102" s="283">
        <f>ROUND(O2102*(1+$S$7),2)</f>
        <v>31.87</v>
      </c>
      <c r="Q2102" s="283">
        <f>TRUNC(K2102*P2102,2)</f>
        <v>605.53</v>
      </c>
    </row>
    <row r="2103" spans="1:17" s="275" customFormat="1" x14ac:dyDescent="0.2">
      <c r="A2103" s="282"/>
      <c r="B2103" s="282"/>
      <c r="C2103" s="282"/>
      <c r="D2103" s="279" t="s">
        <v>144</v>
      </c>
      <c r="E2103" s="276"/>
      <c r="F2103" s="386">
        <v>19</v>
      </c>
      <c r="G2103" s="386"/>
      <c r="H2103" s="386"/>
      <c r="I2103" s="386"/>
      <c r="J2103" s="386">
        <f>ROUND(PRODUCT(F2103:I2103),2)</f>
        <v>19</v>
      </c>
      <c r="K2103" s="277"/>
      <c r="L2103" s="277"/>
      <c r="M2103" s="277"/>
      <c r="N2103" s="277"/>
      <c r="O2103" s="277"/>
      <c r="P2103" s="277"/>
      <c r="Q2103" s="277"/>
    </row>
    <row r="2104" spans="1:17" s="275" customFormat="1" ht="10.15" x14ac:dyDescent="0.2">
      <c r="A2104" s="282"/>
      <c r="B2104" s="282"/>
      <c r="C2104" s="282"/>
      <c r="D2104" s="284" t="str">
        <f>"Total item "&amp;A2102</f>
        <v>Total item 10.39</v>
      </c>
      <c r="E2104" s="276"/>
      <c r="F2104" s="386"/>
      <c r="G2104" s="386"/>
      <c r="H2104" s="386"/>
      <c r="I2104" s="386"/>
      <c r="J2104" s="383">
        <f>SUM(J2103:J2103)</f>
        <v>19</v>
      </c>
      <c r="K2104" s="277"/>
      <c r="L2104" s="277"/>
      <c r="M2104" s="277"/>
      <c r="N2104" s="277"/>
      <c r="O2104" s="277"/>
      <c r="P2104" s="277"/>
      <c r="Q2104" s="277"/>
    </row>
    <row r="2105" spans="1:17" s="275" customFormat="1" ht="10.15" x14ac:dyDescent="0.2">
      <c r="A2105" s="282"/>
      <c r="B2105" s="282"/>
      <c r="C2105" s="282"/>
      <c r="D2105" s="126"/>
      <c r="E2105" s="119"/>
      <c r="F2105" s="384"/>
      <c r="G2105" s="384"/>
      <c r="H2105" s="384"/>
      <c r="I2105" s="384"/>
      <c r="J2105" s="384"/>
      <c r="K2105" s="277"/>
      <c r="L2105" s="277"/>
      <c r="M2105" s="277"/>
      <c r="N2105" s="277"/>
      <c r="O2105" s="277"/>
      <c r="P2105" s="277"/>
      <c r="Q2105" s="277"/>
    </row>
    <row r="2106" spans="1:17" s="258" customFormat="1" x14ac:dyDescent="0.2">
      <c r="A2106" s="280" t="s">
        <v>444</v>
      </c>
      <c r="B2106" s="280" t="s">
        <v>399</v>
      </c>
      <c r="C2106" s="280" t="s">
        <v>952</v>
      </c>
      <c r="D2106" s="285" t="s">
        <v>363</v>
      </c>
      <c r="E2106" s="281" t="s">
        <v>49</v>
      </c>
      <c r="F2106" s="383"/>
      <c r="G2106" s="383"/>
      <c r="H2106" s="383"/>
      <c r="I2106" s="383"/>
      <c r="J2106" s="383"/>
      <c r="K2106" s="283">
        <f>J2108</f>
        <v>31</v>
      </c>
      <c r="L2106" s="283">
        <f>'COMP - SINAPI SEM DESON'!G215</f>
        <v>37.11</v>
      </c>
      <c r="M2106" s="283">
        <f>ROUND(L2106*(1+$T$7),2)</f>
        <v>44.96</v>
      </c>
      <c r="N2106" s="283">
        <f>TRUNC(K2106*M2106,2)</f>
        <v>1393.76</v>
      </c>
      <c r="O2106" s="283">
        <f>'COMPOSICOES - SINAPI COM DESON'!G219</f>
        <v>34.590000000000003</v>
      </c>
      <c r="P2106" s="283">
        <f>ROUND(O2106*(1+$S$7),2)</f>
        <v>44.01</v>
      </c>
      <c r="Q2106" s="283">
        <f>TRUNC(K2106*P2106,2)</f>
        <v>1364.31</v>
      </c>
    </row>
    <row r="2107" spans="1:17" s="275" customFormat="1" x14ac:dyDescent="0.2">
      <c r="A2107" s="282"/>
      <c r="B2107" s="282"/>
      <c r="C2107" s="282"/>
      <c r="D2107" s="279" t="s">
        <v>144</v>
      </c>
      <c r="E2107" s="276"/>
      <c r="F2107" s="386">
        <v>31</v>
      </c>
      <c r="G2107" s="386"/>
      <c r="H2107" s="386"/>
      <c r="I2107" s="386"/>
      <c r="J2107" s="386">
        <f>ROUND(PRODUCT(F2107:I2107),2)</f>
        <v>31</v>
      </c>
      <c r="K2107" s="277"/>
      <c r="L2107" s="277"/>
      <c r="M2107" s="277"/>
      <c r="N2107" s="277"/>
      <c r="O2107" s="277"/>
      <c r="P2107" s="277"/>
      <c r="Q2107" s="277"/>
    </row>
    <row r="2108" spans="1:17" s="275" customFormat="1" ht="10.15" x14ac:dyDescent="0.2">
      <c r="A2108" s="282"/>
      <c r="B2108" s="282"/>
      <c r="C2108" s="282"/>
      <c r="D2108" s="284" t="str">
        <f>"Total item "&amp;A2106</f>
        <v>Total item 10.40</v>
      </c>
      <c r="E2108" s="276"/>
      <c r="F2108" s="386"/>
      <c r="G2108" s="386"/>
      <c r="H2108" s="386"/>
      <c r="I2108" s="386"/>
      <c r="J2108" s="383">
        <f>SUM(J2107:J2107)</f>
        <v>31</v>
      </c>
      <c r="K2108" s="277"/>
      <c r="L2108" s="277"/>
      <c r="M2108" s="277"/>
      <c r="N2108" s="277"/>
      <c r="O2108" s="277"/>
      <c r="P2108" s="277"/>
      <c r="Q2108" s="277"/>
    </row>
    <row r="2109" spans="1:17" s="275" customFormat="1" ht="10.15" x14ac:dyDescent="0.2">
      <c r="A2109" s="282"/>
      <c r="B2109" s="282"/>
      <c r="C2109" s="282"/>
      <c r="D2109" s="126"/>
      <c r="E2109" s="119"/>
      <c r="F2109" s="384"/>
      <c r="G2109" s="384"/>
      <c r="H2109" s="384"/>
      <c r="I2109" s="384"/>
      <c r="J2109" s="384"/>
      <c r="K2109" s="277"/>
      <c r="L2109" s="277"/>
      <c r="M2109" s="277"/>
      <c r="N2109" s="277"/>
      <c r="O2109" s="277"/>
      <c r="P2109" s="277"/>
      <c r="Q2109" s="277"/>
    </row>
    <row r="2110" spans="1:17" s="258" customFormat="1" x14ac:dyDescent="0.2">
      <c r="A2110" s="280" t="s">
        <v>445</v>
      </c>
      <c r="B2110" s="280" t="s">
        <v>399</v>
      </c>
      <c r="C2110" s="280" t="s">
        <v>951</v>
      </c>
      <c r="D2110" s="285" t="s">
        <v>401</v>
      </c>
      <c r="E2110" s="281" t="s">
        <v>49</v>
      </c>
      <c r="F2110" s="383"/>
      <c r="G2110" s="383"/>
      <c r="H2110" s="383"/>
      <c r="I2110" s="383"/>
      <c r="J2110" s="383"/>
      <c r="K2110" s="283">
        <f>J2112</f>
        <v>1</v>
      </c>
      <c r="L2110" s="283">
        <f>'COMP - SINAPI SEM DESON'!G203</f>
        <v>64.680000000000007</v>
      </c>
      <c r="M2110" s="283">
        <f>ROUND(L2110*(1+$T$7),2)</f>
        <v>78.349999999999994</v>
      </c>
      <c r="N2110" s="283">
        <f>TRUNC(K2110*M2110,2)</f>
        <v>78.349999999999994</v>
      </c>
      <c r="O2110" s="283">
        <f>'COMPOSICOES - SINAPI COM DESON'!G207</f>
        <v>60.17</v>
      </c>
      <c r="P2110" s="283">
        <f>ROUND(O2110*(1+$S$7),2)</f>
        <v>76.56</v>
      </c>
      <c r="Q2110" s="283">
        <f>TRUNC(K2110*P2110,2)</f>
        <v>76.56</v>
      </c>
    </row>
    <row r="2111" spans="1:17" s="275" customFormat="1" x14ac:dyDescent="0.2">
      <c r="A2111" s="282"/>
      <c r="B2111" s="282"/>
      <c r="C2111" s="282"/>
      <c r="D2111" s="279" t="s">
        <v>144</v>
      </c>
      <c r="E2111" s="276"/>
      <c r="F2111" s="386">
        <v>1</v>
      </c>
      <c r="G2111" s="386"/>
      <c r="H2111" s="386"/>
      <c r="I2111" s="386"/>
      <c r="J2111" s="386">
        <f>ROUND(PRODUCT(F2111:I2111),2)</f>
        <v>1</v>
      </c>
      <c r="K2111" s="277"/>
      <c r="L2111" s="277"/>
      <c r="M2111" s="277"/>
      <c r="N2111" s="277"/>
      <c r="O2111" s="277"/>
      <c r="P2111" s="277"/>
      <c r="Q2111" s="277"/>
    </row>
    <row r="2112" spans="1:17" s="275" customFormat="1" ht="10.15" x14ac:dyDescent="0.2">
      <c r="A2112" s="282"/>
      <c r="B2112" s="282"/>
      <c r="C2112" s="282"/>
      <c r="D2112" s="284" t="str">
        <f>"Total item "&amp;A2110</f>
        <v>Total item 10.41</v>
      </c>
      <c r="E2112" s="276"/>
      <c r="F2112" s="386"/>
      <c r="G2112" s="386"/>
      <c r="H2112" s="386"/>
      <c r="I2112" s="386"/>
      <c r="J2112" s="383">
        <f>SUM(J2111:J2111)</f>
        <v>1</v>
      </c>
      <c r="K2112" s="277"/>
      <c r="L2112" s="277"/>
      <c r="M2112" s="277"/>
      <c r="N2112" s="277"/>
      <c r="O2112" s="277"/>
      <c r="P2112" s="277"/>
      <c r="Q2112" s="277"/>
    </row>
    <row r="2113" spans="1:17" s="275" customFormat="1" ht="10.15" x14ac:dyDescent="0.2">
      <c r="A2113" s="282"/>
      <c r="B2113" s="282"/>
      <c r="C2113" s="282"/>
      <c r="D2113" s="126"/>
      <c r="E2113" s="119"/>
      <c r="F2113" s="384"/>
      <c r="G2113" s="384"/>
      <c r="H2113" s="384"/>
      <c r="I2113" s="384"/>
      <c r="J2113" s="384"/>
      <c r="K2113" s="277"/>
      <c r="L2113" s="277"/>
      <c r="M2113" s="277"/>
      <c r="N2113" s="277"/>
      <c r="O2113" s="277"/>
      <c r="P2113" s="277"/>
      <c r="Q2113" s="277"/>
    </row>
    <row r="2114" spans="1:17" s="258" customFormat="1" ht="22.5" x14ac:dyDescent="0.2">
      <c r="A2114" s="280" t="s">
        <v>446</v>
      </c>
      <c r="B2114" s="278" t="s">
        <v>166</v>
      </c>
      <c r="C2114" s="278">
        <v>83645</v>
      </c>
      <c r="D2114" s="285" t="s">
        <v>936</v>
      </c>
      <c r="E2114" s="281" t="s">
        <v>49</v>
      </c>
      <c r="F2114" s="383"/>
      <c r="G2114" s="383"/>
      <c r="H2114" s="383"/>
      <c r="I2114" s="383"/>
      <c r="J2114" s="383"/>
      <c r="K2114" s="283">
        <f>J2116</f>
        <v>2</v>
      </c>
      <c r="L2114" s="283" t="s">
        <v>1350</v>
      </c>
      <c r="M2114" s="283">
        <f>ROUND(L2114*(1+$T$7),2)</f>
        <v>2032.54</v>
      </c>
      <c r="N2114" s="283">
        <f>TRUNC(K2114*M2114,2)</f>
        <v>4065.08</v>
      </c>
      <c r="O2114" s="283" t="s">
        <v>1351</v>
      </c>
      <c r="P2114" s="283">
        <f>ROUND(O2114*(1+$S$7),2)</f>
        <v>2093.91</v>
      </c>
      <c r="Q2114" s="283">
        <f>TRUNC(K2114*P2114,2)</f>
        <v>4187.82</v>
      </c>
    </row>
    <row r="2115" spans="1:17" s="275" customFormat="1" x14ac:dyDescent="0.2">
      <c r="A2115" s="282"/>
      <c r="B2115" s="140"/>
      <c r="C2115" s="140"/>
      <c r="D2115" s="279" t="s">
        <v>223</v>
      </c>
      <c r="E2115" s="119"/>
      <c r="F2115" s="386">
        <v>2</v>
      </c>
      <c r="G2115" s="386"/>
      <c r="H2115" s="386"/>
      <c r="I2115" s="386"/>
      <c r="J2115" s="386">
        <f t="shared" ref="J2115" si="145">ROUND(PRODUCT(F2115:I2115),2)</f>
        <v>2</v>
      </c>
      <c r="K2115" s="277"/>
      <c r="L2115" s="277"/>
      <c r="M2115" s="277"/>
      <c r="N2115" s="277"/>
      <c r="O2115" s="277"/>
      <c r="P2115" s="277"/>
      <c r="Q2115" s="277"/>
    </row>
    <row r="2116" spans="1:17" s="275" customFormat="1" ht="10.15" x14ac:dyDescent="0.2">
      <c r="A2116" s="282"/>
      <c r="B2116" s="282"/>
      <c r="C2116" s="282"/>
      <c r="D2116" s="284" t="str">
        <f>"Total item "&amp;A2114</f>
        <v>Total item 10.42</v>
      </c>
      <c r="E2116" s="276"/>
      <c r="F2116" s="386"/>
      <c r="G2116" s="386"/>
      <c r="H2116" s="386"/>
      <c r="I2116" s="386"/>
      <c r="J2116" s="383">
        <f>SUM(J2115:J2115)</f>
        <v>2</v>
      </c>
      <c r="K2116" s="277"/>
      <c r="L2116" s="277"/>
      <c r="M2116" s="277"/>
      <c r="N2116" s="277"/>
      <c r="O2116" s="277"/>
      <c r="P2116" s="277"/>
      <c r="Q2116" s="277"/>
    </row>
    <row r="2117" spans="1:17" s="55" customFormat="1" ht="10.15" x14ac:dyDescent="0.2">
      <c r="A2117" s="282"/>
      <c r="B2117" s="282"/>
      <c r="C2117" s="282"/>
      <c r="D2117" s="118"/>
      <c r="E2117" s="119"/>
      <c r="F2117" s="384"/>
      <c r="G2117" s="384"/>
      <c r="H2117" s="384"/>
      <c r="I2117" s="384"/>
      <c r="J2117" s="384"/>
      <c r="K2117" s="277"/>
      <c r="L2117" s="277"/>
      <c r="M2117" s="277"/>
      <c r="N2117" s="277"/>
      <c r="O2117" s="277"/>
      <c r="P2117" s="277"/>
      <c r="Q2117" s="277"/>
    </row>
    <row r="2118" spans="1:17" s="258" customFormat="1" ht="33.75" x14ac:dyDescent="0.2">
      <c r="A2118" s="280" t="s">
        <v>447</v>
      </c>
      <c r="B2118" s="280" t="s">
        <v>399</v>
      </c>
      <c r="C2118" s="280" t="s">
        <v>410</v>
      </c>
      <c r="D2118" s="285" t="s">
        <v>1384</v>
      </c>
      <c r="E2118" s="281" t="s">
        <v>138</v>
      </c>
      <c r="F2118" s="383"/>
      <c r="G2118" s="383"/>
      <c r="H2118" s="383"/>
      <c r="I2118" s="383"/>
      <c r="J2118" s="383"/>
      <c r="K2118" s="283">
        <f>J2120</f>
        <v>7</v>
      </c>
      <c r="L2118" s="283">
        <f>'COMP - SINAPI SEM DESON'!G50</f>
        <v>3264.98</v>
      </c>
      <c r="M2118" s="283">
        <f>ROUND(L2118*(1+$T$7),2)</f>
        <v>3955.2</v>
      </c>
      <c r="N2118" s="283">
        <f>TRUNC(K2118*M2118,2)</f>
        <v>27686.400000000001</v>
      </c>
      <c r="O2118" s="283">
        <f>'COMPOSICOES - SINAPI COM DESON'!G66</f>
        <v>3238.35</v>
      </c>
      <c r="P2118" s="283">
        <f>ROUND(O2118*(1+$S$7),2)</f>
        <v>4120.4799999999996</v>
      </c>
      <c r="Q2118" s="283">
        <f>TRUNC(K2118*P2118,2)</f>
        <v>28843.360000000001</v>
      </c>
    </row>
    <row r="2119" spans="1:17" s="275" customFormat="1" x14ac:dyDescent="0.2">
      <c r="A2119" s="282"/>
      <c r="B2119" s="282"/>
      <c r="C2119" s="282"/>
      <c r="D2119" s="279" t="s">
        <v>411</v>
      </c>
      <c r="E2119" s="276"/>
      <c r="F2119" s="386">
        <v>7</v>
      </c>
      <c r="G2119" s="386"/>
      <c r="H2119" s="386"/>
      <c r="I2119" s="386"/>
      <c r="J2119" s="386">
        <f>ROUND(PRODUCT(F2119:I2119),2)</f>
        <v>7</v>
      </c>
      <c r="K2119" s="277"/>
      <c r="L2119" s="277"/>
      <c r="M2119" s="277"/>
      <c r="N2119" s="277"/>
      <c r="O2119" s="277"/>
      <c r="P2119" s="277"/>
      <c r="Q2119" s="277"/>
    </row>
    <row r="2120" spans="1:17" s="275" customFormat="1" ht="10.15" x14ac:dyDescent="0.2">
      <c r="A2120" s="282"/>
      <c r="B2120" s="282"/>
      <c r="C2120" s="282"/>
      <c r="D2120" s="284" t="str">
        <f>"Total item "&amp;A2118</f>
        <v>Total item 10.43</v>
      </c>
      <c r="E2120" s="276"/>
      <c r="F2120" s="386"/>
      <c r="G2120" s="386"/>
      <c r="H2120" s="386"/>
      <c r="I2120" s="386"/>
      <c r="J2120" s="383">
        <f>SUM(J2119:J2119)</f>
        <v>7</v>
      </c>
      <c r="K2120" s="277"/>
      <c r="L2120" s="277"/>
      <c r="M2120" s="277"/>
      <c r="N2120" s="277"/>
      <c r="O2120" s="277"/>
      <c r="P2120" s="277"/>
      <c r="Q2120" s="277"/>
    </row>
    <row r="2121" spans="1:17" s="275" customFormat="1" ht="10.15" x14ac:dyDescent="0.2">
      <c r="A2121" s="282"/>
      <c r="B2121" s="282"/>
      <c r="C2121" s="282"/>
      <c r="D2121" s="284"/>
      <c r="E2121" s="276"/>
      <c r="F2121" s="386"/>
      <c r="G2121" s="386"/>
      <c r="H2121" s="386"/>
      <c r="I2121" s="386"/>
      <c r="J2121" s="384"/>
      <c r="K2121" s="277"/>
      <c r="L2121" s="277"/>
      <c r="M2121" s="277"/>
      <c r="N2121" s="277"/>
      <c r="O2121" s="277"/>
      <c r="P2121" s="277"/>
      <c r="Q2121" s="277"/>
    </row>
    <row r="2122" spans="1:17" s="258" customFormat="1" ht="33.75" x14ac:dyDescent="0.2">
      <c r="A2122" s="280" t="s">
        <v>448</v>
      </c>
      <c r="B2122" s="280" t="s">
        <v>399</v>
      </c>
      <c r="C2122" s="280" t="s">
        <v>780</v>
      </c>
      <c r="D2122" s="285" t="s">
        <v>1385</v>
      </c>
      <c r="E2122" s="281" t="s">
        <v>138</v>
      </c>
      <c r="F2122" s="383"/>
      <c r="G2122" s="383"/>
      <c r="H2122" s="383"/>
      <c r="I2122" s="383"/>
      <c r="J2122" s="383"/>
      <c r="K2122" s="283">
        <f>J2124</f>
        <v>7</v>
      </c>
      <c r="L2122" s="283">
        <f>'COMP - SINAPI SEM DESON'!G61</f>
        <v>4773.97</v>
      </c>
      <c r="M2122" s="283">
        <f>ROUND(L2122*(1+$T$7),2)</f>
        <v>5783.19</v>
      </c>
      <c r="N2122" s="283">
        <f>TRUNC(K2122*M2122,2)</f>
        <v>40482.33</v>
      </c>
      <c r="O2122" s="283">
        <f>'COMPOSICOES - SINAPI COM DESON'!G24</f>
        <v>4741.59</v>
      </c>
      <c r="P2122" s="283">
        <f>ROUND(O2122*(1+$S$7),2)</f>
        <v>6033.2</v>
      </c>
      <c r="Q2122" s="283">
        <f>TRUNC(K2122*P2122,2)</f>
        <v>42232.4</v>
      </c>
    </row>
    <row r="2123" spans="1:17" s="275" customFormat="1" x14ac:dyDescent="0.2">
      <c r="A2123" s="282"/>
      <c r="B2123" s="282"/>
      <c r="C2123" s="282"/>
      <c r="D2123" s="279" t="s">
        <v>412</v>
      </c>
      <c r="E2123" s="276"/>
      <c r="F2123" s="386">
        <v>7</v>
      </c>
      <c r="G2123" s="386"/>
      <c r="H2123" s="386"/>
      <c r="I2123" s="386"/>
      <c r="J2123" s="386">
        <f>ROUND(PRODUCT(F2123:I2123),2)</f>
        <v>7</v>
      </c>
      <c r="K2123" s="277"/>
      <c r="L2123" s="277"/>
      <c r="M2123" s="277"/>
      <c r="N2123" s="277"/>
      <c r="O2123" s="277"/>
      <c r="P2123" s="277"/>
      <c r="Q2123" s="277"/>
    </row>
    <row r="2124" spans="1:17" s="275" customFormat="1" ht="10.15" x14ac:dyDescent="0.2">
      <c r="A2124" s="282"/>
      <c r="B2124" s="282"/>
      <c r="C2124" s="282"/>
      <c r="D2124" s="284" t="str">
        <f>"Total item "&amp;A2122</f>
        <v>Total item 10.44</v>
      </c>
      <c r="E2124" s="276"/>
      <c r="F2124" s="386"/>
      <c r="G2124" s="386"/>
      <c r="H2124" s="386"/>
      <c r="I2124" s="386"/>
      <c r="J2124" s="383">
        <f>SUM(J2123:J2123)</f>
        <v>7</v>
      </c>
      <c r="K2124" s="277"/>
      <c r="L2124" s="277"/>
      <c r="M2124" s="277"/>
      <c r="N2124" s="277"/>
      <c r="O2124" s="277"/>
      <c r="P2124" s="277"/>
      <c r="Q2124" s="277"/>
    </row>
    <row r="2125" spans="1:17" s="275" customFormat="1" ht="10.15" x14ac:dyDescent="0.2">
      <c r="A2125" s="282"/>
      <c r="B2125" s="282"/>
      <c r="C2125" s="282"/>
      <c r="D2125" s="126"/>
      <c r="E2125" s="119"/>
      <c r="F2125" s="384"/>
      <c r="G2125" s="384"/>
      <c r="H2125" s="384"/>
      <c r="I2125" s="384"/>
      <c r="J2125" s="384"/>
      <c r="K2125" s="277"/>
      <c r="L2125" s="277"/>
      <c r="M2125" s="277"/>
      <c r="N2125" s="277"/>
      <c r="O2125" s="277"/>
      <c r="P2125" s="277"/>
      <c r="Q2125" s="277"/>
    </row>
    <row r="2126" spans="1:17" s="258" customFormat="1" ht="33.75" x14ac:dyDescent="0.2">
      <c r="A2126" s="280" t="s">
        <v>449</v>
      </c>
      <c r="B2126" s="280" t="s">
        <v>166</v>
      </c>
      <c r="C2126" s="280" t="s">
        <v>1352</v>
      </c>
      <c r="D2126" s="261" t="s">
        <v>1353</v>
      </c>
      <c r="E2126" s="281" t="s">
        <v>204</v>
      </c>
      <c r="F2126" s="383"/>
      <c r="G2126" s="383"/>
      <c r="H2126" s="383"/>
      <c r="I2126" s="383"/>
      <c r="J2126" s="383"/>
      <c r="K2126" s="283">
        <f>J2129</f>
        <v>14</v>
      </c>
      <c r="L2126" s="283">
        <v>148.43</v>
      </c>
      <c r="M2126" s="283">
        <f>ROUND(L2126*(1+$T$7),2)</f>
        <v>179.81</v>
      </c>
      <c r="N2126" s="283">
        <f>TRUNC(K2126*M2126,2)</f>
        <v>2517.34</v>
      </c>
      <c r="O2126" s="283">
        <v>137.51</v>
      </c>
      <c r="P2126" s="283">
        <f>ROUND(O2126*(1+$S$7),2)</f>
        <v>174.97</v>
      </c>
      <c r="Q2126" s="283">
        <f>TRUNC(K2126*P2126,2)</f>
        <v>2449.58</v>
      </c>
    </row>
    <row r="2127" spans="1:17" s="275" customFormat="1" x14ac:dyDescent="0.2">
      <c r="A2127" s="282"/>
      <c r="B2127" s="282"/>
      <c r="C2127" s="282"/>
      <c r="D2127" s="279" t="s">
        <v>411</v>
      </c>
      <c r="E2127" s="276"/>
      <c r="F2127" s="386">
        <v>7</v>
      </c>
      <c r="G2127" s="386"/>
      <c r="H2127" s="386"/>
      <c r="I2127" s="386"/>
      <c r="J2127" s="386">
        <f>ROUND(PRODUCT(F2127:I2127),2)</f>
        <v>7</v>
      </c>
      <c r="K2127" s="277"/>
      <c r="L2127" s="277"/>
      <c r="M2127" s="277"/>
      <c r="N2127" s="277"/>
      <c r="O2127" s="277"/>
      <c r="P2127" s="277"/>
      <c r="Q2127" s="277"/>
    </row>
    <row r="2128" spans="1:17" s="275" customFormat="1" x14ac:dyDescent="0.2">
      <c r="A2128" s="282"/>
      <c r="B2128" s="282"/>
      <c r="C2128" s="282"/>
      <c r="D2128" s="279" t="s">
        <v>412</v>
      </c>
      <c r="E2128" s="276"/>
      <c r="F2128" s="386">
        <v>7</v>
      </c>
      <c r="G2128" s="386"/>
      <c r="H2128" s="386"/>
      <c r="I2128" s="386"/>
      <c r="J2128" s="386">
        <f>ROUND(PRODUCT(F2128:I2128),2)</f>
        <v>7</v>
      </c>
      <c r="K2128" s="277"/>
      <c r="L2128" s="277"/>
      <c r="M2128" s="277"/>
      <c r="N2128" s="277"/>
      <c r="O2128" s="277"/>
      <c r="P2128" s="277"/>
      <c r="Q2128" s="277"/>
    </row>
    <row r="2129" spans="1:17" s="275" customFormat="1" ht="10.15" x14ac:dyDescent="0.2">
      <c r="A2129" s="282"/>
      <c r="B2129" s="282"/>
      <c r="C2129" s="282"/>
      <c r="D2129" s="284" t="str">
        <f>"Total item "&amp;A2126</f>
        <v>Total item 10.45</v>
      </c>
      <c r="E2129" s="276"/>
      <c r="F2129" s="386"/>
      <c r="G2129" s="386"/>
      <c r="H2129" s="386"/>
      <c r="I2129" s="386"/>
      <c r="J2129" s="383">
        <f>SUM(J2127:J2128)</f>
        <v>14</v>
      </c>
      <c r="K2129" s="277"/>
      <c r="L2129" s="277"/>
      <c r="M2129" s="277"/>
      <c r="N2129" s="277"/>
      <c r="O2129" s="277"/>
      <c r="P2129" s="277"/>
      <c r="Q2129" s="277"/>
    </row>
    <row r="2130" spans="1:17" s="275" customFormat="1" ht="10.15" x14ac:dyDescent="0.2">
      <c r="A2130" s="282"/>
      <c r="B2130" s="282"/>
      <c r="C2130" s="282"/>
      <c r="D2130" s="126"/>
      <c r="E2130" s="119"/>
      <c r="F2130" s="384"/>
      <c r="G2130" s="384"/>
      <c r="H2130" s="384"/>
      <c r="I2130" s="384"/>
      <c r="J2130" s="384"/>
      <c r="K2130" s="277"/>
      <c r="L2130" s="277"/>
      <c r="M2130" s="277"/>
      <c r="N2130" s="277"/>
      <c r="O2130" s="277"/>
      <c r="P2130" s="277"/>
      <c r="Q2130" s="277"/>
    </row>
    <row r="2131" spans="1:17" s="107" customFormat="1" x14ac:dyDescent="0.2">
      <c r="A2131" s="121" t="s">
        <v>77</v>
      </c>
      <c r="B2131" s="121"/>
      <c r="C2131" s="121"/>
      <c r="D2131" s="122" t="s">
        <v>148</v>
      </c>
      <c r="E2131" s="123"/>
      <c r="F2131" s="389"/>
      <c r="G2131" s="389"/>
      <c r="H2131" s="389"/>
      <c r="I2131" s="389"/>
      <c r="J2131" s="389"/>
      <c r="K2131" s="125"/>
      <c r="L2131" s="145"/>
      <c r="M2131" s="125"/>
      <c r="N2131" s="124">
        <f>SUM(N2133:N2336)+N2337+N2402</f>
        <v>95565.170000000013</v>
      </c>
      <c r="O2131" s="145"/>
      <c r="P2131" s="125"/>
      <c r="Q2131" s="124">
        <f>SUM(Q2133:Q2319)+Q2337+Q2402</f>
        <v>95130.989999999991</v>
      </c>
    </row>
    <row r="2132" spans="1:17" s="275" customFormat="1" ht="10.15" x14ac:dyDescent="0.2">
      <c r="A2132" s="282"/>
      <c r="B2132" s="282"/>
      <c r="C2132" s="282"/>
      <c r="D2132" s="126"/>
      <c r="E2132" s="119"/>
      <c r="F2132" s="384"/>
      <c r="G2132" s="384"/>
      <c r="H2132" s="384"/>
      <c r="I2132" s="384"/>
      <c r="J2132" s="384"/>
      <c r="K2132" s="277"/>
      <c r="L2132" s="277"/>
      <c r="M2132" s="277"/>
      <c r="N2132" s="277"/>
      <c r="O2132" s="277"/>
      <c r="P2132" s="277"/>
      <c r="Q2132" s="277"/>
    </row>
    <row r="2133" spans="1:17" s="258" customFormat="1" ht="33.75" x14ac:dyDescent="0.2">
      <c r="A2133" s="280" t="s">
        <v>78</v>
      </c>
      <c r="B2133" s="280" t="s">
        <v>166</v>
      </c>
      <c r="C2133" s="280" t="s">
        <v>1282</v>
      </c>
      <c r="D2133" s="261" t="s">
        <v>1283</v>
      </c>
      <c r="E2133" s="281" t="s">
        <v>204</v>
      </c>
      <c r="F2133" s="383"/>
      <c r="G2133" s="383"/>
      <c r="H2133" s="383"/>
      <c r="I2133" s="383"/>
      <c r="J2133" s="383"/>
      <c r="K2133" s="283">
        <f>J2174</f>
        <v>83</v>
      </c>
      <c r="L2133" s="283">
        <v>100.1</v>
      </c>
      <c r="M2133" s="283">
        <f>ROUND(L2133*(1+$T$7),2)</f>
        <v>121.26</v>
      </c>
      <c r="N2133" s="283">
        <f>TRUNC(K2133*M2133,2)</f>
        <v>10064.58</v>
      </c>
      <c r="O2133" s="283">
        <v>91.24</v>
      </c>
      <c r="P2133" s="283">
        <f>ROUND(O2133*(1+$S$7),2)</f>
        <v>116.09</v>
      </c>
      <c r="Q2133" s="283">
        <f>TRUNC(K2133*P2133,2)</f>
        <v>9635.4699999999993</v>
      </c>
    </row>
    <row r="2134" spans="1:17" s="270" customFormat="1" x14ac:dyDescent="0.2">
      <c r="A2134" s="271"/>
      <c r="B2134" s="271"/>
      <c r="C2134" s="271"/>
      <c r="D2134" s="272" t="s">
        <v>631</v>
      </c>
      <c r="E2134" s="274"/>
      <c r="F2134" s="401"/>
      <c r="G2134" s="401"/>
      <c r="H2134" s="401"/>
      <c r="I2134" s="401"/>
      <c r="J2134" s="401"/>
      <c r="K2134" s="273"/>
      <c r="L2134" s="273"/>
      <c r="M2134" s="273"/>
      <c r="N2134" s="273"/>
      <c r="O2134" s="273"/>
      <c r="P2134" s="273"/>
      <c r="Q2134" s="273"/>
    </row>
    <row r="2135" spans="1:17" s="275" customFormat="1" ht="10.15" x14ac:dyDescent="0.2">
      <c r="A2135" s="282"/>
      <c r="B2135" s="282"/>
      <c r="C2135" s="282"/>
      <c r="D2135" s="279" t="s">
        <v>632</v>
      </c>
      <c r="E2135" s="276"/>
      <c r="F2135" s="386">
        <v>2</v>
      </c>
      <c r="G2135" s="386"/>
      <c r="H2135" s="386"/>
      <c r="I2135" s="386"/>
      <c r="J2135" s="386">
        <f t="shared" ref="J2135:J2173" si="146">ROUND(PRODUCT(F2135:I2135),2)</f>
        <v>2</v>
      </c>
      <c r="K2135" s="277"/>
      <c r="L2135" s="277"/>
      <c r="M2135" s="277"/>
      <c r="N2135" s="277"/>
      <c r="O2135" s="277"/>
      <c r="P2135" s="277"/>
      <c r="Q2135" s="277"/>
    </row>
    <row r="2136" spans="1:17" s="275" customFormat="1" ht="10.15" x14ac:dyDescent="0.2">
      <c r="A2136" s="282"/>
      <c r="B2136" s="282"/>
      <c r="C2136" s="282"/>
      <c r="D2136" s="279" t="s">
        <v>633</v>
      </c>
      <c r="E2136" s="276"/>
      <c r="F2136" s="386">
        <v>1</v>
      </c>
      <c r="G2136" s="386"/>
      <c r="H2136" s="386"/>
      <c r="I2136" s="386"/>
      <c r="J2136" s="386">
        <f t="shared" si="146"/>
        <v>1</v>
      </c>
      <c r="K2136" s="277"/>
      <c r="L2136" s="277"/>
      <c r="M2136" s="277"/>
      <c r="N2136" s="277"/>
      <c r="O2136" s="277"/>
      <c r="P2136" s="277"/>
      <c r="Q2136" s="277"/>
    </row>
    <row r="2137" spans="1:17" s="275" customFormat="1" ht="10.15" x14ac:dyDescent="0.2">
      <c r="A2137" s="282"/>
      <c r="B2137" s="282"/>
      <c r="C2137" s="282"/>
      <c r="D2137" s="279" t="s">
        <v>472</v>
      </c>
      <c r="E2137" s="276"/>
      <c r="F2137" s="386">
        <v>12</v>
      </c>
      <c r="G2137" s="386"/>
      <c r="H2137" s="386"/>
      <c r="I2137" s="386"/>
      <c r="J2137" s="386">
        <f t="shared" si="146"/>
        <v>12</v>
      </c>
      <c r="K2137" s="277"/>
      <c r="L2137" s="277"/>
      <c r="M2137" s="277"/>
      <c r="N2137" s="277"/>
      <c r="O2137" s="277"/>
      <c r="P2137" s="277"/>
      <c r="Q2137" s="277"/>
    </row>
    <row r="2138" spans="1:17" s="275" customFormat="1" ht="10.15" x14ac:dyDescent="0.2">
      <c r="A2138" s="282"/>
      <c r="B2138" s="282"/>
      <c r="C2138" s="282"/>
      <c r="D2138" s="279" t="s">
        <v>500</v>
      </c>
      <c r="E2138" s="276"/>
      <c r="F2138" s="386">
        <v>7</v>
      </c>
      <c r="G2138" s="386"/>
      <c r="H2138" s="386"/>
      <c r="I2138" s="386"/>
      <c r="J2138" s="386">
        <f t="shared" si="146"/>
        <v>7</v>
      </c>
      <c r="K2138" s="277"/>
      <c r="L2138" s="277"/>
      <c r="M2138" s="277"/>
      <c r="N2138" s="277"/>
      <c r="O2138" s="277"/>
      <c r="P2138" s="277"/>
      <c r="Q2138" s="277"/>
    </row>
    <row r="2139" spans="1:17" s="275" customFormat="1" x14ac:dyDescent="0.2">
      <c r="A2139" s="282"/>
      <c r="B2139" s="282"/>
      <c r="C2139" s="282"/>
      <c r="D2139" s="284" t="s">
        <v>612</v>
      </c>
      <c r="E2139" s="276"/>
      <c r="F2139" s="386"/>
      <c r="G2139" s="386"/>
      <c r="H2139" s="386"/>
      <c r="I2139" s="386"/>
      <c r="J2139" s="386"/>
      <c r="K2139" s="277"/>
      <c r="L2139" s="277"/>
      <c r="M2139" s="277"/>
      <c r="N2139" s="277"/>
      <c r="O2139" s="277"/>
      <c r="P2139" s="277"/>
      <c r="Q2139" s="277"/>
    </row>
    <row r="2140" spans="1:17" s="275" customFormat="1" ht="10.15" x14ac:dyDescent="0.2">
      <c r="A2140" s="282"/>
      <c r="B2140" s="282"/>
      <c r="C2140" s="282"/>
      <c r="D2140" s="279" t="s">
        <v>472</v>
      </c>
      <c r="E2140" s="276"/>
      <c r="F2140" s="386">
        <v>3</v>
      </c>
      <c r="G2140" s="386"/>
      <c r="H2140" s="386"/>
      <c r="I2140" s="386"/>
      <c r="J2140" s="386">
        <f t="shared" si="146"/>
        <v>3</v>
      </c>
      <c r="K2140" s="277"/>
      <c r="L2140" s="277"/>
      <c r="M2140" s="277"/>
      <c r="N2140" s="277"/>
      <c r="O2140" s="277"/>
      <c r="P2140" s="277"/>
      <c r="Q2140" s="277"/>
    </row>
    <row r="2141" spans="1:17" s="275" customFormat="1" ht="10.15" x14ac:dyDescent="0.2">
      <c r="A2141" s="282"/>
      <c r="B2141" s="282"/>
      <c r="C2141" s="282"/>
      <c r="D2141" s="279" t="s">
        <v>500</v>
      </c>
      <c r="E2141" s="276"/>
      <c r="F2141" s="386">
        <v>3</v>
      </c>
      <c r="G2141" s="386"/>
      <c r="H2141" s="386"/>
      <c r="I2141" s="386"/>
      <c r="J2141" s="386">
        <f t="shared" si="146"/>
        <v>3</v>
      </c>
      <c r="K2141" s="277"/>
      <c r="L2141" s="277"/>
      <c r="M2141" s="277"/>
      <c r="N2141" s="277"/>
      <c r="O2141" s="277"/>
      <c r="P2141" s="277"/>
      <c r="Q2141" s="277"/>
    </row>
    <row r="2142" spans="1:17" s="275" customFormat="1" ht="10.15" x14ac:dyDescent="0.2">
      <c r="A2142" s="282"/>
      <c r="B2142" s="282"/>
      <c r="C2142" s="282"/>
      <c r="D2142" s="279" t="s">
        <v>634</v>
      </c>
      <c r="E2142" s="276"/>
      <c r="F2142" s="386">
        <v>2</v>
      </c>
      <c r="G2142" s="386"/>
      <c r="H2142" s="386"/>
      <c r="I2142" s="386"/>
      <c r="J2142" s="386">
        <f t="shared" si="146"/>
        <v>2</v>
      </c>
      <c r="K2142" s="277"/>
      <c r="L2142" s="277"/>
      <c r="M2142" s="277"/>
      <c r="N2142" s="277"/>
      <c r="O2142" s="277"/>
      <c r="P2142" s="277"/>
      <c r="Q2142" s="277"/>
    </row>
    <row r="2143" spans="1:17" s="275" customFormat="1" x14ac:dyDescent="0.2">
      <c r="A2143" s="282"/>
      <c r="B2143" s="282"/>
      <c r="C2143" s="282"/>
      <c r="D2143" s="279" t="s">
        <v>616</v>
      </c>
      <c r="E2143" s="276"/>
      <c r="F2143" s="386">
        <v>1</v>
      </c>
      <c r="G2143" s="386"/>
      <c r="H2143" s="386"/>
      <c r="I2143" s="386"/>
      <c r="J2143" s="386">
        <f t="shared" si="146"/>
        <v>1</v>
      </c>
      <c r="K2143" s="277"/>
      <c r="L2143" s="277"/>
      <c r="M2143" s="277"/>
      <c r="N2143" s="277"/>
      <c r="O2143" s="277"/>
      <c r="P2143" s="277"/>
      <c r="Q2143" s="277"/>
    </row>
    <row r="2144" spans="1:17" s="275" customFormat="1" x14ac:dyDescent="0.2">
      <c r="A2144" s="282"/>
      <c r="B2144" s="282"/>
      <c r="C2144" s="282"/>
      <c r="D2144" s="279" t="s">
        <v>617</v>
      </c>
      <c r="E2144" s="276"/>
      <c r="F2144" s="386">
        <v>1</v>
      </c>
      <c r="G2144" s="386"/>
      <c r="H2144" s="386"/>
      <c r="I2144" s="386"/>
      <c r="J2144" s="386">
        <f t="shared" si="146"/>
        <v>1</v>
      </c>
      <c r="K2144" s="277"/>
      <c r="L2144" s="277"/>
      <c r="M2144" s="277"/>
      <c r="N2144" s="277"/>
      <c r="O2144" s="277"/>
      <c r="P2144" s="277"/>
      <c r="Q2144" s="277"/>
    </row>
    <row r="2145" spans="1:17" s="275" customFormat="1" x14ac:dyDescent="0.2">
      <c r="A2145" s="282"/>
      <c r="B2145" s="282"/>
      <c r="C2145" s="282"/>
      <c r="D2145" s="279" t="s">
        <v>619</v>
      </c>
      <c r="E2145" s="276"/>
      <c r="F2145" s="386">
        <v>2</v>
      </c>
      <c r="G2145" s="386"/>
      <c r="H2145" s="386"/>
      <c r="I2145" s="386"/>
      <c r="J2145" s="386">
        <f t="shared" si="146"/>
        <v>2</v>
      </c>
      <c r="K2145" s="277"/>
      <c r="L2145" s="277"/>
      <c r="M2145" s="277"/>
      <c r="N2145" s="277"/>
      <c r="O2145" s="277"/>
      <c r="P2145" s="277"/>
      <c r="Q2145" s="277"/>
    </row>
    <row r="2146" spans="1:17" s="275" customFormat="1" ht="10.15" x14ac:dyDescent="0.2">
      <c r="A2146" s="282"/>
      <c r="B2146" s="282"/>
      <c r="C2146" s="282"/>
      <c r="D2146" s="279" t="s">
        <v>635</v>
      </c>
      <c r="E2146" s="276"/>
      <c r="F2146" s="386">
        <v>4</v>
      </c>
      <c r="G2146" s="386"/>
      <c r="H2146" s="386"/>
      <c r="I2146" s="386"/>
      <c r="J2146" s="386">
        <f t="shared" si="146"/>
        <v>4</v>
      </c>
      <c r="K2146" s="277"/>
      <c r="L2146" s="277"/>
      <c r="M2146" s="277"/>
      <c r="N2146" s="277"/>
      <c r="O2146" s="277"/>
      <c r="P2146" s="277"/>
      <c r="Q2146" s="277"/>
    </row>
    <row r="2147" spans="1:17" s="275" customFormat="1" ht="10.15" x14ac:dyDescent="0.2">
      <c r="A2147" s="282"/>
      <c r="B2147" s="282"/>
      <c r="C2147" s="282"/>
      <c r="D2147" s="279" t="s">
        <v>177</v>
      </c>
      <c r="E2147" s="276"/>
      <c r="F2147" s="386">
        <v>1</v>
      </c>
      <c r="G2147" s="386"/>
      <c r="H2147" s="386"/>
      <c r="I2147" s="386"/>
      <c r="J2147" s="386">
        <f t="shared" si="146"/>
        <v>1</v>
      </c>
      <c r="K2147" s="277"/>
      <c r="L2147" s="277"/>
      <c r="M2147" s="277"/>
      <c r="N2147" s="277"/>
      <c r="O2147" s="277"/>
      <c r="P2147" s="277"/>
      <c r="Q2147" s="277"/>
    </row>
    <row r="2148" spans="1:17" s="275" customFormat="1" ht="10.15" x14ac:dyDescent="0.2">
      <c r="A2148" s="282"/>
      <c r="B2148" s="282"/>
      <c r="C2148" s="282"/>
      <c r="D2148" s="284" t="s">
        <v>810</v>
      </c>
      <c r="E2148" s="276"/>
      <c r="F2148" s="386"/>
      <c r="G2148" s="386"/>
      <c r="H2148" s="386"/>
      <c r="I2148" s="386"/>
      <c r="J2148" s="386"/>
      <c r="K2148" s="277"/>
      <c r="L2148" s="277"/>
      <c r="M2148" s="277"/>
      <c r="N2148" s="277"/>
      <c r="O2148" s="277"/>
      <c r="P2148" s="277"/>
      <c r="Q2148" s="277"/>
    </row>
    <row r="2149" spans="1:17" s="275" customFormat="1" ht="10.15" x14ac:dyDescent="0.2">
      <c r="A2149" s="282"/>
      <c r="B2149" s="282"/>
      <c r="C2149" s="282"/>
      <c r="D2149" s="279" t="s">
        <v>287</v>
      </c>
      <c r="E2149" s="276"/>
      <c r="F2149" s="386"/>
      <c r="G2149" s="386"/>
      <c r="H2149" s="386"/>
      <c r="I2149" s="386"/>
      <c r="J2149" s="386"/>
      <c r="K2149" s="277"/>
      <c r="L2149" s="277"/>
      <c r="M2149" s="277"/>
      <c r="N2149" s="277"/>
      <c r="O2149" s="277"/>
      <c r="P2149" s="277"/>
      <c r="Q2149" s="277"/>
    </row>
    <row r="2150" spans="1:17" s="275" customFormat="1" ht="10.15" x14ac:dyDescent="0.2">
      <c r="A2150" s="282"/>
      <c r="B2150" s="282"/>
      <c r="C2150" s="282"/>
      <c r="D2150" s="279" t="s">
        <v>257</v>
      </c>
      <c r="E2150" s="276"/>
      <c r="F2150" s="386">
        <v>1</v>
      </c>
      <c r="G2150" s="386"/>
      <c r="H2150" s="386"/>
      <c r="I2150" s="386"/>
      <c r="J2150" s="386">
        <f t="shared" si="146"/>
        <v>1</v>
      </c>
      <c r="K2150" s="277"/>
      <c r="L2150" s="277"/>
      <c r="M2150" s="277"/>
      <c r="N2150" s="277"/>
      <c r="O2150" s="277"/>
      <c r="P2150" s="277"/>
      <c r="Q2150" s="277"/>
    </row>
    <row r="2151" spans="1:17" s="275" customFormat="1" x14ac:dyDescent="0.2">
      <c r="A2151" s="282"/>
      <c r="B2151" s="282"/>
      <c r="C2151" s="282"/>
      <c r="D2151" s="279" t="s">
        <v>258</v>
      </c>
      <c r="E2151" s="276"/>
      <c r="F2151" s="386">
        <v>1</v>
      </c>
      <c r="G2151" s="386"/>
      <c r="H2151" s="386"/>
      <c r="I2151" s="386"/>
      <c r="J2151" s="386">
        <f t="shared" si="146"/>
        <v>1</v>
      </c>
      <c r="K2151" s="277"/>
      <c r="L2151" s="277"/>
      <c r="M2151" s="277"/>
      <c r="N2151" s="277"/>
      <c r="O2151" s="277"/>
      <c r="P2151" s="277"/>
      <c r="Q2151" s="277"/>
    </row>
    <row r="2152" spans="1:17" s="275" customFormat="1" x14ac:dyDescent="0.2">
      <c r="A2152" s="282"/>
      <c r="B2152" s="282"/>
      <c r="C2152" s="282"/>
      <c r="D2152" s="279" t="s">
        <v>259</v>
      </c>
      <c r="E2152" s="276"/>
      <c r="F2152" s="386">
        <v>1</v>
      </c>
      <c r="G2152" s="386"/>
      <c r="H2152" s="386"/>
      <c r="I2152" s="386"/>
      <c r="J2152" s="386">
        <f t="shared" si="146"/>
        <v>1</v>
      </c>
      <c r="K2152" s="277"/>
      <c r="L2152" s="277"/>
      <c r="M2152" s="277"/>
      <c r="N2152" s="277"/>
      <c r="O2152" s="277"/>
      <c r="P2152" s="277"/>
      <c r="Q2152" s="277"/>
    </row>
    <row r="2153" spans="1:17" s="275" customFormat="1" ht="10.15" x14ac:dyDescent="0.2">
      <c r="A2153" s="282"/>
      <c r="B2153" s="282"/>
      <c r="C2153" s="282"/>
      <c r="D2153" s="279" t="s">
        <v>311</v>
      </c>
      <c r="E2153" s="276"/>
      <c r="F2153" s="386">
        <v>2</v>
      </c>
      <c r="G2153" s="386"/>
      <c r="H2153" s="386"/>
      <c r="I2153" s="386"/>
      <c r="J2153" s="386">
        <f t="shared" si="146"/>
        <v>2</v>
      </c>
      <c r="K2153" s="277"/>
      <c r="L2153" s="277"/>
      <c r="M2153" s="277"/>
      <c r="N2153" s="277"/>
      <c r="O2153" s="277"/>
      <c r="P2153" s="277"/>
      <c r="Q2153" s="277"/>
    </row>
    <row r="2154" spans="1:17" s="275" customFormat="1" ht="10.15" x14ac:dyDescent="0.2">
      <c r="A2154" s="282"/>
      <c r="B2154" s="282"/>
      <c r="C2154" s="282"/>
      <c r="D2154" s="279" t="s">
        <v>312</v>
      </c>
      <c r="E2154" s="276"/>
      <c r="F2154" s="386">
        <v>2</v>
      </c>
      <c r="G2154" s="386"/>
      <c r="H2154" s="386"/>
      <c r="I2154" s="386"/>
      <c r="J2154" s="386">
        <f t="shared" si="146"/>
        <v>2</v>
      </c>
      <c r="K2154" s="277"/>
      <c r="L2154" s="277"/>
      <c r="M2154" s="277"/>
      <c r="N2154" s="277"/>
      <c r="O2154" s="277"/>
      <c r="P2154" s="277"/>
      <c r="Q2154" s="277"/>
    </row>
    <row r="2155" spans="1:17" s="275" customFormat="1" ht="10.15" x14ac:dyDescent="0.2">
      <c r="A2155" s="282"/>
      <c r="B2155" s="282"/>
      <c r="C2155" s="282"/>
      <c r="D2155" s="279" t="s">
        <v>313</v>
      </c>
      <c r="E2155" s="276"/>
      <c r="F2155" s="386">
        <v>2</v>
      </c>
      <c r="G2155" s="386"/>
      <c r="H2155" s="386"/>
      <c r="I2155" s="386"/>
      <c r="J2155" s="386">
        <f t="shared" si="146"/>
        <v>2</v>
      </c>
      <c r="K2155" s="277"/>
      <c r="L2155" s="277"/>
      <c r="M2155" s="277"/>
      <c r="N2155" s="277"/>
      <c r="O2155" s="277"/>
      <c r="P2155" s="277"/>
      <c r="Q2155" s="277"/>
    </row>
    <row r="2156" spans="1:17" s="275" customFormat="1" ht="10.15" x14ac:dyDescent="0.2">
      <c r="A2156" s="282"/>
      <c r="B2156" s="282"/>
      <c r="C2156" s="282"/>
      <c r="D2156" s="279" t="s">
        <v>310</v>
      </c>
      <c r="E2156" s="276"/>
      <c r="F2156" s="386">
        <v>2</v>
      </c>
      <c r="G2156" s="386"/>
      <c r="H2156" s="386"/>
      <c r="I2156" s="386"/>
      <c r="J2156" s="386">
        <f t="shared" si="146"/>
        <v>2</v>
      </c>
      <c r="K2156" s="277"/>
      <c r="L2156" s="277"/>
      <c r="M2156" s="277"/>
      <c r="N2156" s="277"/>
      <c r="O2156" s="277"/>
      <c r="P2156" s="277"/>
      <c r="Q2156" s="277"/>
    </row>
    <row r="2157" spans="1:17" s="275" customFormat="1" ht="10.15" x14ac:dyDescent="0.2">
      <c r="A2157" s="282"/>
      <c r="B2157" s="282"/>
      <c r="C2157" s="282"/>
      <c r="D2157" s="279" t="s">
        <v>262</v>
      </c>
      <c r="E2157" s="276"/>
      <c r="F2157" s="386">
        <v>2</v>
      </c>
      <c r="G2157" s="386"/>
      <c r="H2157" s="386"/>
      <c r="I2157" s="386"/>
      <c r="J2157" s="386">
        <f t="shared" si="146"/>
        <v>2</v>
      </c>
      <c r="K2157" s="277"/>
      <c r="L2157" s="277"/>
      <c r="M2157" s="277"/>
      <c r="N2157" s="277"/>
      <c r="O2157" s="277"/>
      <c r="P2157" s="277"/>
      <c r="Q2157" s="277"/>
    </row>
    <row r="2158" spans="1:17" s="275" customFormat="1" ht="10.15" x14ac:dyDescent="0.2">
      <c r="A2158" s="282"/>
      <c r="B2158" s="282"/>
      <c r="C2158" s="282"/>
      <c r="D2158" s="279" t="s">
        <v>314</v>
      </c>
      <c r="E2158" s="276"/>
      <c r="F2158" s="386">
        <v>2</v>
      </c>
      <c r="G2158" s="386"/>
      <c r="H2158" s="386"/>
      <c r="I2158" s="386"/>
      <c r="J2158" s="386">
        <f t="shared" si="146"/>
        <v>2</v>
      </c>
      <c r="K2158" s="277"/>
      <c r="L2158" s="277"/>
      <c r="M2158" s="277"/>
      <c r="N2158" s="277"/>
      <c r="O2158" s="277"/>
      <c r="P2158" s="277"/>
      <c r="Q2158" s="277"/>
    </row>
    <row r="2159" spans="1:17" s="275" customFormat="1" ht="10.15" x14ac:dyDescent="0.2">
      <c r="A2159" s="282"/>
      <c r="B2159" s="282"/>
      <c r="C2159" s="282"/>
      <c r="D2159" s="279" t="s">
        <v>315</v>
      </c>
      <c r="E2159" s="276"/>
      <c r="F2159" s="386">
        <v>2</v>
      </c>
      <c r="G2159" s="386"/>
      <c r="H2159" s="386"/>
      <c r="I2159" s="386"/>
      <c r="J2159" s="386">
        <f t="shared" si="146"/>
        <v>2</v>
      </c>
      <c r="K2159" s="277"/>
      <c r="L2159" s="277"/>
      <c r="M2159" s="277"/>
      <c r="N2159" s="277"/>
      <c r="O2159" s="277"/>
      <c r="P2159" s="277"/>
      <c r="Q2159" s="277"/>
    </row>
    <row r="2160" spans="1:17" s="275" customFormat="1" ht="10.15" x14ac:dyDescent="0.2">
      <c r="A2160" s="282"/>
      <c r="B2160" s="282"/>
      <c r="C2160" s="282"/>
      <c r="D2160" s="279" t="s">
        <v>316</v>
      </c>
      <c r="E2160" s="276"/>
      <c r="F2160" s="386">
        <v>2</v>
      </c>
      <c r="G2160" s="386"/>
      <c r="H2160" s="386"/>
      <c r="I2160" s="386"/>
      <c r="J2160" s="386">
        <f t="shared" si="146"/>
        <v>2</v>
      </c>
      <c r="K2160" s="277"/>
      <c r="L2160" s="277"/>
      <c r="M2160" s="277"/>
      <c r="N2160" s="277"/>
      <c r="O2160" s="277"/>
      <c r="P2160" s="277"/>
      <c r="Q2160" s="277"/>
    </row>
    <row r="2161" spans="1:17" s="275" customFormat="1" ht="10.15" x14ac:dyDescent="0.2">
      <c r="A2161" s="282"/>
      <c r="B2161" s="282"/>
      <c r="C2161" s="282"/>
      <c r="D2161" s="279" t="s">
        <v>317</v>
      </c>
      <c r="E2161" s="276"/>
      <c r="F2161" s="386">
        <v>2</v>
      </c>
      <c r="G2161" s="386"/>
      <c r="H2161" s="386"/>
      <c r="I2161" s="386"/>
      <c r="J2161" s="386">
        <f t="shared" si="146"/>
        <v>2</v>
      </c>
      <c r="K2161" s="277"/>
      <c r="L2161" s="277"/>
      <c r="M2161" s="277"/>
      <c r="N2161" s="277"/>
      <c r="O2161" s="277"/>
      <c r="P2161" s="277"/>
      <c r="Q2161" s="277"/>
    </row>
    <row r="2162" spans="1:17" s="275" customFormat="1" ht="10.15" x14ac:dyDescent="0.2">
      <c r="A2162" s="282"/>
      <c r="B2162" s="282"/>
      <c r="C2162" s="282"/>
      <c r="D2162" s="279" t="s">
        <v>318</v>
      </c>
      <c r="E2162" s="276"/>
      <c r="F2162" s="386">
        <v>2</v>
      </c>
      <c r="G2162" s="386"/>
      <c r="H2162" s="386"/>
      <c r="I2162" s="386"/>
      <c r="J2162" s="386">
        <f t="shared" si="146"/>
        <v>2</v>
      </c>
      <c r="K2162" s="277"/>
      <c r="L2162" s="277"/>
      <c r="M2162" s="277"/>
      <c r="N2162" s="277"/>
      <c r="O2162" s="277"/>
      <c r="P2162" s="277"/>
      <c r="Q2162" s="277"/>
    </row>
    <row r="2163" spans="1:17" s="275" customFormat="1" ht="10.15" x14ac:dyDescent="0.2">
      <c r="A2163" s="282"/>
      <c r="B2163" s="282"/>
      <c r="C2163" s="282"/>
      <c r="D2163" s="279" t="s">
        <v>266</v>
      </c>
      <c r="E2163" s="276"/>
      <c r="F2163" s="386">
        <v>2</v>
      </c>
      <c r="G2163" s="386"/>
      <c r="H2163" s="386"/>
      <c r="I2163" s="386"/>
      <c r="J2163" s="386">
        <f t="shared" si="146"/>
        <v>2</v>
      </c>
      <c r="K2163" s="277"/>
      <c r="L2163" s="277"/>
      <c r="M2163" s="277"/>
      <c r="N2163" s="277"/>
      <c r="O2163" s="277"/>
      <c r="P2163" s="277"/>
      <c r="Q2163" s="277"/>
    </row>
    <row r="2164" spans="1:17" s="275" customFormat="1" ht="10.15" x14ac:dyDescent="0.2">
      <c r="A2164" s="282"/>
      <c r="B2164" s="282"/>
      <c r="C2164" s="282"/>
      <c r="D2164" s="279" t="s">
        <v>267</v>
      </c>
      <c r="E2164" s="276"/>
      <c r="F2164" s="386">
        <v>2</v>
      </c>
      <c r="G2164" s="386"/>
      <c r="H2164" s="386"/>
      <c r="I2164" s="386"/>
      <c r="J2164" s="386">
        <f t="shared" si="146"/>
        <v>2</v>
      </c>
      <c r="K2164" s="277"/>
      <c r="L2164" s="277"/>
      <c r="M2164" s="277"/>
      <c r="N2164" s="277"/>
      <c r="O2164" s="277"/>
      <c r="P2164" s="277"/>
      <c r="Q2164" s="277"/>
    </row>
    <row r="2165" spans="1:17" s="275" customFormat="1" ht="10.15" x14ac:dyDescent="0.2">
      <c r="A2165" s="282"/>
      <c r="B2165" s="282"/>
      <c r="C2165" s="282"/>
      <c r="D2165" s="279" t="s">
        <v>268</v>
      </c>
      <c r="E2165" s="276"/>
      <c r="F2165" s="386">
        <v>2</v>
      </c>
      <c r="G2165" s="386"/>
      <c r="H2165" s="386"/>
      <c r="I2165" s="386"/>
      <c r="J2165" s="386">
        <f t="shared" si="146"/>
        <v>2</v>
      </c>
      <c r="K2165" s="277"/>
      <c r="L2165" s="277"/>
      <c r="M2165" s="277"/>
      <c r="N2165" s="277"/>
      <c r="O2165" s="277"/>
      <c r="P2165" s="277"/>
      <c r="Q2165" s="277"/>
    </row>
    <row r="2166" spans="1:17" s="275" customFormat="1" ht="10.15" x14ac:dyDescent="0.2">
      <c r="A2166" s="282"/>
      <c r="B2166" s="282"/>
      <c r="C2166" s="282"/>
      <c r="D2166" s="279" t="s">
        <v>269</v>
      </c>
      <c r="E2166" s="276"/>
      <c r="F2166" s="386">
        <v>2</v>
      </c>
      <c r="G2166" s="386"/>
      <c r="H2166" s="386"/>
      <c r="I2166" s="386"/>
      <c r="J2166" s="386">
        <f t="shared" si="146"/>
        <v>2</v>
      </c>
      <c r="K2166" s="277"/>
      <c r="L2166" s="277"/>
      <c r="M2166" s="277"/>
      <c r="N2166" s="277"/>
      <c r="O2166" s="277"/>
      <c r="P2166" s="277"/>
      <c r="Q2166" s="277"/>
    </row>
    <row r="2167" spans="1:17" s="275" customFormat="1" ht="10.15" x14ac:dyDescent="0.2">
      <c r="A2167" s="282"/>
      <c r="B2167" s="282"/>
      <c r="C2167" s="282"/>
      <c r="D2167" s="279" t="s">
        <v>270</v>
      </c>
      <c r="E2167" s="276"/>
      <c r="F2167" s="386">
        <v>2</v>
      </c>
      <c r="G2167" s="386"/>
      <c r="H2167" s="386"/>
      <c r="I2167" s="386"/>
      <c r="J2167" s="386">
        <f t="shared" si="146"/>
        <v>2</v>
      </c>
      <c r="K2167" s="277"/>
      <c r="L2167" s="277"/>
      <c r="M2167" s="277"/>
      <c r="N2167" s="277"/>
      <c r="O2167" s="277"/>
      <c r="P2167" s="277"/>
      <c r="Q2167" s="277"/>
    </row>
    <row r="2168" spans="1:17" s="275" customFormat="1" ht="10.15" x14ac:dyDescent="0.2">
      <c r="A2168" s="282"/>
      <c r="B2168" s="282"/>
      <c r="C2168" s="282"/>
      <c r="D2168" s="279" t="s">
        <v>271</v>
      </c>
      <c r="E2168" s="276"/>
      <c r="F2168" s="386">
        <v>2</v>
      </c>
      <c r="G2168" s="386"/>
      <c r="H2168" s="386"/>
      <c r="I2168" s="386"/>
      <c r="J2168" s="386">
        <f t="shared" si="146"/>
        <v>2</v>
      </c>
      <c r="K2168" s="277"/>
      <c r="L2168" s="277"/>
      <c r="M2168" s="277"/>
      <c r="N2168" s="277"/>
      <c r="O2168" s="277"/>
      <c r="P2168" s="277"/>
      <c r="Q2168" s="277"/>
    </row>
    <row r="2169" spans="1:17" s="275" customFormat="1" ht="10.15" x14ac:dyDescent="0.2">
      <c r="A2169" s="282"/>
      <c r="B2169" s="282"/>
      <c r="C2169" s="282"/>
      <c r="D2169" s="279" t="s">
        <v>272</v>
      </c>
      <c r="E2169" s="276"/>
      <c r="F2169" s="386">
        <v>2</v>
      </c>
      <c r="G2169" s="386"/>
      <c r="H2169" s="386"/>
      <c r="I2169" s="386"/>
      <c r="J2169" s="386">
        <f t="shared" si="146"/>
        <v>2</v>
      </c>
      <c r="K2169" s="277"/>
      <c r="L2169" s="277"/>
      <c r="M2169" s="277"/>
      <c r="N2169" s="277"/>
      <c r="O2169" s="277"/>
      <c r="P2169" s="277"/>
      <c r="Q2169" s="277"/>
    </row>
    <row r="2170" spans="1:17" s="275" customFormat="1" ht="10.15" x14ac:dyDescent="0.2">
      <c r="A2170" s="282"/>
      <c r="B2170" s="282"/>
      <c r="C2170" s="282"/>
      <c r="D2170" s="279" t="s">
        <v>273</v>
      </c>
      <c r="E2170" s="276"/>
      <c r="F2170" s="386">
        <v>2</v>
      </c>
      <c r="G2170" s="386"/>
      <c r="H2170" s="386"/>
      <c r="I2170" s="386"/>
      <c r="J2170" s="386">
        <f t="shared" si="146"/>
        <v>2</v>
      </c>
      <c r="K2170" s="277"/>
      <c r="L2170" s="277"/>
      <c r="M2170" s="277"/>
      <c r="N2170" s="277"/>
      <c r="O2170" s="277"/>
      <c r="P2170" s="277"/>
      <c r="Q2170" s="277"/>
    </row>
    <row r="2171" spans="1:17" s="275" customFormat="1" ht="10.15" x14ac:dyDescent="0.2">
      <c r="A2171" s="282"/>
      <c r="B2171" s="282"/>
      <c r="C2171" s="282"/>
      <c r="D2171" s="279" t="s">
        <v>274</v>
      </c>
      <c r="E2171" s="276"/>
      <c r="F2171" s="386">
        <v>2</v>
      </c>
      <c r="G2171" s="386"/>
      <c r="H2171" s="386"/>
      <c r="I2171" s="386"/>
      <c r="J2171" s="386">
        <f t="shared" si="146"/>
        <v>2</v>
      </c>
      <c r="K2171" s="277"/>
      <c r="L2171" s="277"/>
      <c r="M2171" s="277"/>
      <c r="N2171" s="277"/>
      <c r="O2171" s="277"/>
      <c r="P2171" s="277"/>
      <c r="Q2171" s="277"/>
    </row>
    <row r="2172" spans="1:17" s="275" customFormat="1" ht="10.15" x14ac:dyDescent="0.2">
      <c r="A2172" s="282"/>
      <c r="B2172" s="282"/>
      <c r="C2172" s="282"/>
      <c r="D2172" s="279" t="s">
        <v>275</v>
      </c>
      <c r="E2172" s="276"/>
      <c r="F2172" s="386">
        <v>2</v>
      </c>
      <c r="G2172" s="386"/>
      <c r="H2172" s="386"/>
      <c r="I2172" s="386"/>
      <c r="J2172" s="386">
        <f t="shared" si="146"/>
        <v>2</v>
      </c>
      <c r="K2172" s="277"/>
      <c r="L2172" s="277"/>
      <c r="M2172" s="277"/>
      <c r="N2172" s="277"/>
      <c r="O2172" s="277"/>
      <c r="P2172" s="277"/>
      <c r="Q2172" s="277"/>
    </row>
    <row r="2173" spans="1:17" s="275" customFormat="1" ht="10.15" x14ac:dyDescent="0.2">
      <c r="A2173" s="282"/>
      <c r="B2173" s="282"/>
      <c r="C2173" s="282"/>
      <c r="D2173" s="279" t="s">
        <v>301</v>
      </c>
      <c r="E2173" s="276"/>
      <c r="F2173" s="386">
        <v>1</v>
      </c>
      <c r="G2173" s="386"/>
      <c r="H2173" s="386"/>
      <c r="I2173" s="386"/>
      <c r="J2173" s="386">
        <f t="shared" si="146"/>
        <v>1</v>
      </c>
      <c r="K2173" s="277"/>
      <c r="L2173" s="277"/>
      <c r="M2173" s="277"/>
      <c r="N2173" s="277"/>
      <c r="O2173" s="277"/>
      <c r="P2173" s="277"/>
      <c r="Q2173" s="277"/>
    </row>
    <row r="2174" spans="1:17" s="275" customFormat="1" ht="10.15" x14ac:dyDescent="0.2">
      <c r="A2174" s="282"/>
      <c r="B2174" s="282"/>
      <c r="C2174" s="282"/>
      <c r="D2174" s="284" t="str">
        <f>"Total item "&amp;A2133</f>
        <v>Total item 11.1</v>
      </c>
      <c r="E2174" s="276"/>
      <c r="F2174" s="386"/>
      <c r="G2174" s="386"/>
      <c r="H2174" s="386"/>
      <c r="I2174" s="386"/>
      <c r="J2174" s="383">
        <f>SUM(J2135:J2173)</f>
        <v>83</v>
      </c>
      <c r="K2174" s="277"/>
      <c r="L2174" s="277"/>
      <c r="M2174" s="277"/>
      <c r="N2174" s="277"/>
      <c r="O2174" s="277"/>
      <c r="P2174" s="277"/>
      <c r="Q2174" s="277"/>
    </row>
    <row r="2175" spans="1:17" s="275" customFormat="1" ht="10.15" x14ac:dyDescent="0.2">
      <c r="A2175" s="282"/>
      <c r="B2175" s="282"/>
      <c r="C2175" s="282"/>
      <c r="D2175" s="284"/>
      <c r="E2175" s="276"/>
      <c r="F2175" s="386"/>
      <c r="G2175" s="386"/>
      <c r="H2175" s="386"/>
      <c r="I2175" s="386"/>
      <c r="J2175" s="401"/>
      <c r="K2175" s="277"/>
      <c r="L2175" s="277"/>
      <c r="M2175" s="277"/>
      <c r="N2175" s="277"/>
      <c r="O2175" s="277"/>
      <c r="P2175" s="277"/>
      <c r="Q2175" s="277"/>
    </row>
    <row r="2176" spans="1:17" s="258" customFormat="1" ht="56.25" x14ac:dyDescent="0.2">
      <c r="A2176" s="280" t="s">
        <v>79</v>
      </c>
      <c r="B2176" s="278" t="s">
        <v>166</v>
      </c>
      <c r="C2176" s="280" t="s">
        <v>1284</v>
      </c>
      <c r="D2176" s="285" t="s">
        <v>1285</v>
      </c>
      <c r="E2176" s="281" t="s">
        <v>1028</v>
      </c>
      <c r="F2176" s="383"/>
      <c r="G2176" s="383"/>
      <c r="H2176" s="383"/>
      <c r="I2176" s="383"/>
      <c r="J2176" s="383"/>
      <c r="K2176" s="283">
        <f>J2178</f>
        <v>36.020000000000003</v>
      </c>
      <c r="L2176" s="283">
        <v>30.41</v>
      </c>
      <c r="M2176" s="283">
        <f>ROUND(L2176*(1+$T$7),2)</f>
        <v>36.840000000000003</v>
      </c>
      <c r="N2176" s="283">
        <f>TRUNC(K2176*M2176,2)+0.09</f>
        <v>1327.06</v>
      </c>
      <c r="O2176" s="283">
        <v>27.89</v>
      </c>
      <c r="P2176" s="283">
        <f>ROUND(O2176*(1+$S$7),2)</f>
        <v>35.49</v>
      </c>
      <c r="Q2176" s="283">
        <f>TRUNC(K2176*P2176,2)</f>
        <v>1278.3399999999999</v>
      </c>
    </row>
    <row r="2177" spans="1:17" s="275" customFormat="1" ht="10.15" x14ac:dyDescent="0.2">
      <c r="A2177" s="282"/>
      <c r="B2177" s="282"/>
      <c r="C2177" s="282"/>
      <c r="D2177" s="279" t="s">
        <v>636</v>
      </c>
      <c r="E2177" s="276"/>
      <c r="F2177" s="386"/>
      <c r="G2177" s="386">
        <f>N2560</f>
        <v>36.024701411509227</v>
      </c>
      <c r="H2177" s="386"/>
      <c r="I2177" s="386"/>
      <c r="J2177" s="386">
        <f>ROUND(PRODUCT(F2177:I2177),2)</f>
        <v>36.020000000000003</v>
      </c>
      <c r="K2177" s="277"/>
      <c r="L2177" s="277"/>
      <c r="M2177" s="277"/>
      <c r="N2177" s="277"/>
      <c r="O2177" s="277"/>
      <c r="P2177" s="277"/>
      <c r="Q2177" s="277"/>
    </row>
    <row r="2178" spans="1:17" s="275" customFormat="1" ht="10.15" x14ac:dyDescent="0.2">
      <c r="A2178" s="282"/>
      <c r="B2178" s="282"/>
      <c r="C2178" s="282"/>
      <c r="D2178" s="284" t="str">
        <f>"Total item "&amp;A2176</f>
        <v>Total item 11.2</v>
      </c>
      <c r="E2178" s="276"/>
      <c r="F2178" s="386"/>
      <c r="G2178" s="386"/>
      <c r="H2178" s="386"/>
      <c r="I2178" s="386"/>
      <c r="J2178" s="383">
        <f>SUM(J2177:J2177)</f>
        <v>36.020000000000003</v>
      </c>
      <c r="K2178" s="277"/>
      <c r="L2178" s="277"/>
      <c r="M2178" s="277"/>
      <c r="N2178" s="277"/>
      <c r="O2178" s="277"/>
      <c r="P2178" s="277"/>
      <c r="Q2178" s="277"/>
    </row>
    <row r="2179" spans="1:17" s="275" customFormat="1" ht="10.15" x14ac:dyDescent="0.2">
      <c r="A2179" s="282"/>
      <c r="B2179" s="282"/>
      <c r="C2179" s="282"/>
      <c r="D2179" s="126"/>
      <c r="E2179" s="119"/>
      <c r="F2179" s="384"/>
      <c r="G2179" s="384"/>
      <c r="H2179" s="384"/>
      <c r="I2179" s="384"/>
      <c r="J2179" s="384"/>
      <c r="K2179" s="277"/>
      <c r="L2179" s="277"/>
      <c r="M2179" s="277"/>
      <c r="N2179" s="277"/>
      <c r="O2179" s="277"/>
      <c r="P2179" s="277"/>
      <c r="Q2179" s="277"/>
    </row>
    <row r="2180" spans="1:17" s="258" customFormat="1" ht="33.75" x14ac:dyDescent="0.2">
      <c r="A2180" s="280" t="s">
        <v>80</v>
      </c>
      <c r="B2180" s="280" t="s">
        <v>166</v>
      </c>
      <c r="C2180" s="280">
        <v>89712</v>
      </c>
      <c r="D2180" s="261" t="s">
        <v>850</v>
      </c>
      <c r="E2180" s="281" t="s">
        <v>18</v>
      </c>
      <c r="F2180" s="383"/>
      <c r="G2180" s="383"/>
      <c r="H2180" s="383"/>
      <c r="I2180" s="383"/>
      <c r="J2180" s="383"/>
      <c r="K2180" s="283">
        <f>J2182</f>
        <v>50</v>
      </c>
      <c r="L2180" s="283">
        <v>20.28</v>
      </c>
      <c r="M2180" s="283">
        <f>ROUND(L2180*(1+$T$7),2)</f>
        <v>24.57</v>
      </c>
      <c r="N2180" s="283">
        <f>TRUNC(K2180*M2180,2)</f>
        <v>1228.5</v>
      </c>
      <c r="O2180" s="283">
        <v>18.93</v>
      </c>
      <c r="P2180" s="283">
        <f>ROUND(O2180*(1+$S$7),2)</f>
        <v>24.09</v>
      </c>
      <c r="Q2180" s="283">
        <f>TRUNC(K2180*P2180,2)</f>
        <v>1204.5</v>
      </c>
    </row>
    <row r="2181" spans="1:17" s="275" customFormat="1" x14ac:dyDescent="0.2">
      <c r="A2181" s="282"/>
      <c r="B2181" s="282"/>
      <c r="C2181" s="282"/>
      <c r="D2181" s="279" t="s">
        <v>149</v>
      </c>
      <c r="E2181" s="276"/>
      <c r="F2181" s="386"/>
      <c r="G2181" s="386">
        <v>50</v>
      </c>
      <c r="H2181" s="386"/>
      <c r="I2181" s="386"/>
      <c r="J2181" s="386">
        <f>ROUND(PRODUCT(F2181:I2181),2)</f>
        <v>50</v>
      </c>
      <c r="K2181" s="277"/>
      <c r="L2181" s="277"/>
      <c r="M2181" s="277"/>
      <c r="N2181" s="277"/>
      <c r="O2181" s="277"/>
      <c r="P2181" s="277"/>
      <c r="Q2181" s="277"/>
    </row>
    <row r="2182" spans="1:17" s="275" customFormat="1" ht="10.15" x14ac:dyDescent="0.2">
      <c r="A2182" s="282"/>
      <c r="B2182" s="282"/>
      <c r="C2182" s="282"/>
      <c r="D2182" s="284" t="str">
        <f>"Total item "&amp;A2180</f>
        <v>Total item 11.3</v>
      </c>
      <c r="E2182" s="276"/>
      <c r="F2182" s="386"/>
      <c r="G2182" s="386"/>
      <c r="H2182" s="386"/>
      <c r="I2182" s="386"/>
      <c r="J2182" s="383">
        <f>SUM(J2181:J2181)</f>
        <v>50</v>
      </c>
      <c r="K2182" s="277"/>
      <c r="L2182" s="277"/>
      <c r="M2182" s="277"/>
      <c r="N2182" s="277"/>
      <c r="O2182" s="277"/>
      <c r="P2182" s="277"/>
      <c r="Q2182" s="277"/>
    </row>
    <row r="2183" spans="1:17" s="275" customFormat="1" ht="10.15" x14ac:dyDescent="0.2">
      <c r="A2183" s="282"/>
      <c r="B2183" s="282"/>
      <c r="C2183" s="282"/>
      <c r="D2183" s="126"/>
      <c r="E2183" s="119"/>
      <c r="F2183" s="384"/>
      <c r="G2183" s="384"/>
      <c r="H2183" s="384"/>
      <c r="I2183" s="384"/>
      <c r="J2183" s="384"/>
      <c r="K2183" s="277"/>
      <c r="L2183" s="277"/>
      <c r="M2183" s="277"/>
      <c r="N2183" s="277"/>
      <c r="O2183" s="277"/>
      <c r="P2183" s="277"/>
      <c r="Q2183" s="277"/>
    </row>
    <row r="2184" spans="1:17" s="258" customFormat="1" ht="33.75" x14ac:dyDescent="0.2">
      <c r="A2184" s="280" t="s">
        <v>81</v>
      </c>
      <c r="B2184" s="280" t="s">
        <v>166</v>
      </c>
      <c r="C2184" s="278">
        <v>89714</v>
      </c>
      <c r="D2184" s="261" t="s">
        <v>833</v>
      </c>
      <c r="E2184" s="281" t="s">
        <v>18</v>
      </c>
      <c r="F2184" s="383"/>
      <c r="G2184" s="383"/>
      <c r="H2184" s="383"/>
      <c r="I2184" s="383"/>
      <c r="J2184" s="383"/>
      <c r="K2184" s="283">
        <f>J2186</f>
        <v>50</v>
      </c>
      <c r="L2184" s="283">
        <v>39.58</v>
      </c>
      <c r="M2184" s="283">
        <f>ROUND(L2184*(1+$T$7),2)</f>
        <v>47.95</v>
      </c>
      <c r="N2184" s="283">
        <f>TRUNC(K2184*M2184,2)</f>
        <v>2397.5</v>
      </c>
      <c r="O2184" s="283">
        <v>36.94</v>
      </c>
      <c r="P2184" s="283">
        <f>ROUND(O2184*(1+$S$7),2)</f>
        <v>47</v>
      </c>
      <c r="Q2184" s="283">
        <f>TRUNC(K2184*P2184,2)</f>
        <v>2350</v>
      </c>
    </row>
    <row r="2185" spans="1:17" s="275" customFormat="1" x14ac:dyDescent="0.2">
      <c r="A2185" s="282"/>
      <c r="B2185" s="282"/>
      <c r="C2185" s="282"/>
      <c r="D2185" s="279" t="s">
        <v>228</v>
      </c>
      <c r="E2185" s="276"/>
      <c r="F2185" s="386"/>
      <c r="G2185" s="386">
        <v>50</v>
      </c>
      <c r="H2185" s="386"/>
      <c r="I2185" s="386"/>
      <c r="J2185" s="386">
        <f>ROUND(PRODUCT(F2185:I2185),2)</f>
        <v>50</v>
      </c>
      <c r="K2185" s="277"/>
      <c r="L2185" s="277"/>
      <c r="M2185" s="277"/>
      <c r="N2185" s="277"/>
      <c r="O2185" s="277"/>
      <c r="P2185" s="277"/>
      <c r="Q2185" s="277"/>
    </row>
    <row r="2186" spans="1:17" s="275" customFormat="1" ht="10.15" x14ac:dyDescent="0.2">
      <c r="A2186" s="282"/>
      <c r="B2186" s="282"/>
      <c r="C2186" s="282"/>
      <c r="D2186" s="284" t="str">
        <f>"Total item "&amp;A2184</f>
        <v>Total item 11.4</v>
      </c>
      <c r="E2186" s="276"/>
      <c r="F2186" s="386"/>
      <c r="G2186" s="386"/>
      <c r="H2186" s="386"/>
      <c r="I2186" s="386"/>
      <c r="J2186" s="383">
        <f>SUM(J2185:J2185)</f>
        <v>50</v>
      </c>
      <c r="K2186" s="277"/>
      <c r="L2186" s="277"/>
      <c r="M2186" s="277"/>
      <c r="N2186" s="277"/>
      <c r="O2186" s="277"/>
      <c r="P2186" s="277"/>
      <c r="Q2186" s="277"/>
    </row>
    <row r="2187" spans="1:17" s="275" customFormat="1" ht="10.15" x14ac:dyDescent="0.2">
      <c r="A2187" s="282"/>
      <c r="B2187" s="282"/>
      <c r="C2187" s="282"/>
      <c r="D2187" s="126"/>
      <c r="E2187" s="119"/>
      <c r="F2187" s="384"/>
      <c r="G2187" s="384"/>
      <c r="H2187" s="384"/>
      <c r="I2187" s="384"/>
      <c r="J2187" s="384"/>
      <c r="K2187" s="277"/>
      <c r="L2187" s="277"/>
      <c r="M2187" s="277"/>
      <c r="N2187" s="277"/>
      <c r="O2187" s="277"/>
      <c r="P2187" s="277"/>
      <c r="Q2187" s="277"/>
    </row>
    <row r="2188" spans="1:17" s="258" customFormat="1" ht="56.25" x14ac:dyDescent="0.2">
      <c r="A2188" s="280" t="s">
        <v>82</v>
      </c>
      <c r="B2188" s="280" t="s">
        <v>166</v>
      </c>
      <c r="C2188" s="280">
        <v>91795</v>
      </c>
      <c r="D2188" s="285" t="s">
        <v>903</v>
      </c>
      <c r="E2188" s="281" t="s">
        <v>18</v>
      </c>
      <c r="F2188" s="383"/>
      <c r="G2188" s="383"/>
      <c r="H2188" s="383"/>
      <c r="I2188" s="383"/>
      <c r="J2188" s="383"/>
      <c r="K2188" s="283">
        <f>J2197</f>
        <v>33</v>
      </c>
      <c r="L2188" s="283">
        <v>46.56</v>
      </c>
      <c r="M2188" s="283">
        <f>ROUND(L2188*(1+$T$7),2)</f>
        <v>56.4</v>
      </c>
      <c r="N2188" s="283">
        <f>TRUNC(K2188*M2188,2)</f>
        <v>1861.2</v>
      </c>
      <c r="O2188" s="283">
        <v>44.25</v>
      </c>
      <c r="P2188" s="283">
        <f>ROUND(O2188*(1+$S$7),2)</f>
        <v>56.3</v>
      </c>
      <c r="Q2188" s="283">
        <f>TRUNC(K2188*P2188,2)</f>
        <v>1857.9</v>
      </c>
    </row>
    <row r="2189" spans="1:17" s="270" customFormat="1" x14ac:dyDescent="0.2">
      <c r="A2189" s="271"/>
      <c r="B2189" s="271"/>
      <c r="C2189" s="271"/>
      <c r="D2189" s="272" t="s">
        <v>631</v>
      </c>
      <c r="E2189" s="274"/>
      <c r="F2189" s="401"/>
      <c r="G2189" s="401"/>
      <c r="H2189" s="401"/>
      <c r="I2189" s="401"/>
      <c r="J2189" s="401"/>
      <c r="K2189" s="273"/>
      <c r="L2189" s="273"/>
      <c r="M2189" s="273"/>
      <c r="N2189" s="273"/>
      <c r="O2189" s="273"/>
      <c r="P2189" s="273"/>
      <c r="Q2189" s="273"/>
    </row>
    <row r="2190" spans="1:17" s="275" customFormat="1" ht="10.15" x14ac:dyDescent="0.2">
      <c r="A2190" s="282"/>
      <c r="B2190" s="282"/>
      <c r="C2190" s="282"/>
      <c r="D2190" s="279" t="s">
        <v>472</v>
      </c>
      <c r="E2190" s="276"/>
      <c r="F2190" s="386">
        <v>4</v>
      </c>
      <c r="G2190" s="386">
        <v>3</v>
      </c>
      <c r="H2190" s="386"/>
      <c r="I2190" s="386"/>
      <c r="J2190" s="386">
        <f>ROUND(PRODUCT(F2190:I2190),2)</f>
        <v>12</v>
      </c>
      <c r="K2190" s="277"/>
      <c r="L2190" s="277"/>
      <c r="M2190" s="277"/>
      <c r="N2190" s="277"/>
      <c r="O2190" s="277"/>
      <c r="P2190" s="277"/>
      <c r="Q2190" s="277"/>
    </row>
    <row r="2191" spans="1:17" s="275" customFormat="1" ht="10.15" x14ac:dyDescent="0.2">
      <c r="A2191" s="282"/>
      <c r="B2191" s="282"/>
      <c r="C2191" s="282"/>
      <c r="D2191" s="279" t="s">
        <v>500</v>
      </c>
      <c r="E2191" s="276"/>
      <c r="F2191" s="386">
        <v>3</v>
      </c>
      <c r="G2191" s="386">
        <v>3</v>
      </c>
      <c r="H2191" s="386"/>
      <c r="I2191" s="386"/>
      <c r="J2191" s="386">
        <f t="shared" ref="J2191:J2196" si="147">ROUND(PRODUCT(F2191:I2191),2)</f>
        <v>9</v>
      </c>
      <c r="K2191" s="277"/>
      <c r="L2191" s="277"/>
      <c r="M2191" s="277"/>
      <c r="N2191" s="277"/>
      <c r="O2191" s="277"/>
      <c r="P2191" s="277"/>
      <c r="Q2191" s="277"/>
    </row>
    <row r="2192" spans="1:17" s="275" customFormat="1" ht="10.15" x14ac:dyDescent="0.2">
      <c r="A2192" s="282"/>
      <c r="B2192" s="282"/>
      <c r="C2192" s="282"/>
      <c r="D2192" s="279" t="s">
        <v>624</v>
      </c>
      <c r="E2192" s="276"/>
      <c r="F2192" s="386">
        <v>1</v>
      </c>
      <c r="G2192" s="386">
        <v>3</v>
      </c>
      <c r="H2192" s="386"/>
      <c r="I2192" s="386"/>
      <c r="J2192" s="386">
        <f t="shared" si="147"/>
        <v>3</v>
      </c>
      <c r="K2192" s="277"/>
      <c r="L2192" s="277"/>
      <c r="M2192" s="277"/>
      <c r="N2192" s="277"/>
      <c r="O2192" s="277"/>
      <c r="P2192" s="277"/>
      <c r="Q2192" s="277"/>
    </row>
    <row r="2193" spans="1:17" s="275" customFormat="1" x14ac:dyDescent="0.2">
      <c r="A2193" s="282"/>
      <c r="B2193" s="282"/>
      <c r="C2193" s="282"/>
      <c r="D2193" s="284" t="s">
        <v>612</v>
      </c>
      <c r="E2193" s="276"/>
      <c r="F2193" s="386"/>
      <c r="G2193" s="386"/>
      <c r="H2193" s="386"/>
      <c r="I2193" s="386"/>
      <c r="J2193" s="386"/>
      <c r="K2193" s="277"/>
      <c r="L2193" s="277"/>
      <c r="M2193" s="277"/>
      <c r="N2193" s="277"/>
      <c r="O2193" s="277"/>
      <c r="P2193" s="277"/>
      <c r="Q2193" s="277"/>
    </row>
    <row r="2194" spans="1:17" s="275" customFormat="1" ht="10.15" x14ac:dyDescent="0.2">
      <c r="A2194" s="282"/>
      <c r="B2194" s="282"/>
      <c r="C2194" s="282"/>
      <c r="D2194" s="279" t="s">
        <v>472</v>
      </c>
      <c r="E2194" s="276"/>
      <c r="F2194" s="386">
        <v>1</v>
      </c>
      <c r="G2194" s="386">
        <v>3</v>
      </c>
      <c r="H2194" s="386"/>
      <c r="I2194" s="386"/>
      <c r="J2194" s="386">
        <f t="shared" si="147"/>
        <v>3</v>
      </c>
      <c r="K2194" s="277"/>
      <c r="L2194" s="277"/>
      <c r="M2194" s="277"/>
      <c r="N2194" s="277"/>
      <c r="O2194" s="277"/>
      <c r="P2194" s="277"/>
      <c r="Q2194" s="277"/>
    </row>
    <row r="2195" spans="1:17" s="275" customFormat="1" ht="10.15" x14ac:dyDescent="0.2">
      <c r="A2195" s="282"/>
      <c r="B2195" s="282"/>
      <c r="C2195" s="282"/>
      <c r="D2195" s="279" t="s">
        <v>500</v>
      </c>
      <c r="E2195" s="276"/>
      <c r="F2195" s="386">
        <v>1</v>
      </c>
      <c r="G2195" s="386">
        <v>3</v>
      </c>
      <c r="H2195" s="386"/>
      <c r="I2195" s="386"/>
      <c r="J2195" s="386">
        <f t="shared" si="147"/>
        <v>3</v>
      </c>
      <c r="K2195" s="277"/>
      <c r="L2195" s="277"/>
      <c r="M2195" s="277"/>
      <c r="N2195" s="277"/>
      <c r="O2195" s="277"/>
      <c r="P2195" s="277"/>
      <c r="Q2195" s="277"/>
    </row>
    <row r="2196" spans="1:17" s="275" customFormat="1" x14ac:dyDescent="0.2">
      <c r="A2196" s="282"/>
      <c r="B2196" s="282"/>
      <c r="C2196" s="282"/>
      <c r="D2196" s="279" t="s">
        <v>619</v>
      </c>
      <c r="E2196" s="276"/>
      <c r="F2196" s="386">
        <v>1</v>
      </c>
      <c r="G2196" s="386">
        <v>3</v>
      </c>
      <c r="H2196" s="386"/>
      <c r="I2196" s="386"/>
      <c r="J2196" s="386">
        <f t="shared" si="147"/>
        <v>3</v>
      </c>
      <c r="K2196" s="277"/>
      <c r="L2196" s="277"/>
      <c r="M2196" s="277"/>
      <c r="N2196" s="277"/>
      <c r="O2196" s="277"/>
      <c r="P2196" s="277"/>
      <c r="Q2196" s="277"/>
    </row>
    <row r="2197" spans="1:17" s="275" customFormat="1" ht="10.15" x14ac:dyDescent="0.2">
      <c r="A2197" s="282"/>
      <c r="B2197" s="282"/>
      <c r="C2197" s="282"/>
      <c r="D2197" s="284" t="s">
        <v>904</v>
      </c>
      <c r="E2197" s="276"/>
      <c r="F2197" s="386"/>
      <c r="G2197" s="386"/>
      <c r="H2197" s="386"/>
      <c r="I2197" s="386"/>
      <c r="J2197" s="383">
        <f>SUM(J2190:J2196)</f>
        <v>33</v>
      </c>
      <c r="K2197" s="277"/>
      <c r="L2197" s="277"/>
      <c r="M2197" s="277"/>
      <c r="N2197" s="277"/>
      <c r="O2197" s="277"/>
      <c r="P2197" s="277"/>
      <c r="Q2197" s="277"/>
    </row>
    <row r="2198" spans="1:17" s="275" customFormat="1" ht="10.15" x14ac:dyDescent="0.2">
      <c r="A2198" s="282"/>
      <c r="B2198" s="282"/>
      <c r="C2198" s="282"/>
      <c r="D2198" s="126"/>
      <c r="E2198" s="119"/>
      <c r="F2198" s="384"/>
      <c r="G2198" s="384"/>
      <c r="H2198" s="384"/>
      <c r="I2198" s="384"/>
      <c r="J2198" s="384"/>
      <c r="K2198" s="277"/>
      <c r="L2198" s="277"/>
      <c r="M2198" s="277"/>
      <c r="N2198" s="277"/>
      <c r="O2198" s="277"/>
      <c r="P2198" s="277"/>
      <c r="Q2198" s="277"/>
    </row>
    <row r="2199" spans="1:17" s="258" customFormat="1" ht="56.25" x14ac:dyDescent="0.2">
      <c r="A2199" s="280" t="s">
        <v>83</v>
      </c>
      <c r="B2199" s="280" t="s">
        <v>166</v>
      </c>
      <c r="C2199" s="280" t="s">
        <v>1286</v>
      </c>
      <c r="D2199" s="285" t="s">
        <v>1287</v>
      </c>
      <c r="E2199" s="281" t="s">
        <v>1028</v>
      </c>
      <c r="F2199" s="383"/>
      <c r="G2199" s="383"/>
      <c r="H2199" s="383"/>
      <c r="I2199" s="383"/>
      <c r="J2199" s="383"/>
      <c r="K2199" s="283">
        <f>J2211</f>
        <v>21</v>
      </c>
      <c r="L2199" s="283">
        <v>41.09</v>
      </c>
      <c r="M2199" s="283">
        <f>ROUND(L2199*(1+$T$7),2)</f>
        <v>49.78</v>
      </c>
      <c r="N2199" s="283">
        <f>TRUNC(K2199*M2199,2)</f>
        <v>1045.3800000000001</v>
      </c>
      <c r="O2199" s="283">
        <v>37.880000000000003</v>
      </c>
      <c r="P2199" s="283">
        <f>ROUND(O2199*(1+$S$7),2)</f>
        <v>48.2</v>
      </c>
      <c r="Q2199" s="283">
        <f>TRUNC(K2199*P2199,2)</f>
        <v>1012.2</v>
      </c>
    </row>
    <row r="2200" spans="1:17" s="275" customFormat="1" x14ac:dyDescent="0.2">
      <c r="A2200" s="271"/>
      <c r="B2200" s="271"/>
      <c r="C2200" s="271"/>
      <c r="D2200" s="272" t="s">
        <v>631</v>
      </c>
      <c r="E2200" s="274"/>
      <c r="F2200" s="401"/>
      <c r="G2200" s="401"/>
      <c r="H2200" s="401"/>
      <c r="I2200" s="401"/>
      <c r="J2200" s="401"/>
      <c r="K2200" s="273"/>
      <c r="L2200" s="273"/>
      <c r="M2200" s="273"/>
      <c r="N2200" s="273"/>
      <c r="O2200" s="273"/>
      <c r="P2200" s="273"/>
      <c r="Q2200" s="273"/>
    </row>
    <row r="2201" spans="1:17" s="275" customFormat="1" ht="10.15" x14ac:dyDescent="0.2">
      <c r="A2201" s="282"/>
      <c r="B2201" s="282"/>
      <c r="C2201" s="282"/>
      <c r="D2201" s="279" t="s">
        <v>472</v>
      </c>
      <c r="E2201" s="276"/>
      <c r="F2201" s="386">
        <v>8</v>
      </c>
      <c r="G2201" s="386"/>
      <c r="H2201" s="386"/>
      <c r="I2201" s="386"/>
      <c r="J2201" s="386">
        <f t="shared" ref="J2201:J2210" si="148">ROUND(PRODUCT(F2201:I2201),2)</f>
        <v>8</v>
      </c>
      <c r="K2201" s="277"/>
      <c r="L2201" s="277"/>
      <c r="M2201" s="277"/>
      <c r="N2201" s="277"/>
      <c r="O2201" s="277"/>
      <c r="P2201" s="277"/>
      <c r="Q2201" s="277"/>
    </row>
    <row r="2202" spans="1:17" s="258" customFormat="1" ht="10.15" x14ac:dyDescent="0.2">
      <c r="A2202" s="282"/>
      <c r="B2202" s="282"/>
      <c r="C2202" s="282"/>
      <c r="D2202" s="279" t="s">
        <v>500</v>
      </c>
      <c r="E2202" s="276"/>
      <c r="F2202" s="386">
        <v>3</v>
      </c>
      <c r="G2202" s="386"/>
      <c r="H2202" s="386"/>
      <c r="I2202" s="386"/>
      <c r="J2202" s="386">
        <f t="shared" si="148"/>
        <v>3</v>
      </c>
      <c r="K2202" s="277"/>
      <c r="L2202" s="277"/>
      <c r="M2202" s="277"/>
      <c r="N2202" s="277"/>
      <c r="O2202" s="277"/>
      <c r="P2202" s="277"/>
      <c r="Q2202" s="277"/>
    </row>
    <row r="2203" spans="1:17" s="270" customFormat="1" ht="10.15" x14ac:dyDescent="0.2">
      <c r="A2203" s="282"/>
      <c r="B2203" s="282"/>
      <c r="C2203" s="282"/>
      <c r="D2203" s="279" t="s">
        <v>633</v>
      </c>
      <c r="E2203" s="276"/>
      <c r="F2203" s="386">
        <v>2</v>
      </c>
      <c r="G2203" s="386"/>
      <c r="H2203" s="386"/>
      <c r="I2203" s="386"/>
      <c r="J2203" s="386">
        <f t="shared" si="148"/>
        <v>2</v>
      </c>
      <c r="K2203" s="277"/>
      <c r="L2203" s="277"/>
      <c r="M2203" s="277"/>
      <c r="N2203" s="277"/>
      <c r="O2203" s="277"/>
      <c r="P2203" s="277"/>
      <c r="Q2203" s="277"/>
    </row>
    <row r="2204" spans="1:17" s="275" customFormat="1" x14ac:dyDescent="0.2">
      <c r="A2204" s="282"/>
      <c r="B2204" s="282"/>
      <c r="C2204" s="282"/>
      <c r="D2204" s="284" t="s">
        <v>612</v>
      </c>
      <c r="E2204" s="276"/>
      <c r="F2204" s="386"/>
      <c r="G2204" s="386"/>
      <c r="H2204" s="386"/>
      <c r="I2204" s="386"/>
      <c r="J2204" s="386">
        <f t="shared" si="148"/>
        <v>0</v>
      </c>
      <c r="K2204" s="277"/>
      <c r="L2204" s="277"/>
      <c r="M2204" s="277"/>
      <c r="N2204" s="277"/>
      <c r="O2204" s="277"/>
      <c r="P2204" s="277"/>
      <c r="Q2204" s="277"/>
    </row>
    <row r="2205" spans="1:17" s="275" customFormat="1" ht="10.15" x14ac:dyDescent="0.2">
      <c r="A2205" s="282"/>
      <c r="B2205" s="282"/>
      <c r="C2205" s="282"/>
      <c r="D2205" s="279" t="s">
        <v>472</v>
      </c>
      <c r="E2205" s="276"/>
      <c r="F2205" s="386">
        <v>2</v>
      </c>
      <c r="G2205" s="386"/>
      <c r="H2205" s="386"/>
      <c r="I2205" s="386"/>
      <c r="J2205" s="386">
        <f t="shared" si="148"/>
        <v>2</v>
      </c>
      <c r="K2205" s="277"/>
      <c r="L2205" s="277"/>
      <c r="M2205" s="277"/>
      <c r="N2205" s="277"/>
      <c r="O2205" s="277"/>
      <c r="P2205" s="277"/>
      <c r="Q2205" s="277"/>
    </row>
    <row r="2206" spans="1:17" s="275" customFormat="1" ht="10.15" x14ac:dyDescent="0.2">
      <c r="A2206" s="282"/>
      <c r="B2206" s="282"/>
      <c r="C2206" s="282"/>
      <c r="D2206" s="279" t="s">
        <v>500</v>
      </c>
      <c r="E2206" s="276"/>
      <c r="F2206" s="386">
        <v>2</v>
      </c>
      <c r="G2206" s="386"/>
      <c r="H2206" s="386"/>
      <c r="I2206" s="386"/>
      <c r="J2206" s="386">
        <f t="shared" si="148"/>
        <v>2</v>
      </c>
      <c r="K2206" s="277"/>
      <c r="L2206" s="277"/>
      <c r="M2206" s="277"/>
      <c r="N2206" s="277"/>
      <c r="O2206" s="277"/>
      <c r="P2206" s="277"/>
      <c r="Q2206" s="277"/>
    </row>
    <row r="2207" spans="1:17" s="275" customFormat="1" ht="10.15" x14ac:dyDescent="0.2">
      <c r="A2207" s="282"/>
      <c r="B2207" s="282"/>
      <c r="C2207" s="282"/>
      <c r="D2207" s="279" t="s">
        <v>496</v>
      </c>
      <c r="E2207" s="276"/>
      <c r="F2207" s="386">
        <v>1</v>
      </c>
      <c r="G2207" s="386"/>
      <c r="H2207" s="386"/>
      <c r="I2207" s="386"/>
      <c r="J2207" s="386">
        <f t="shared" si="148"/>
        <v>1</v>
      </c>
      <c r="K2207" s="277"/>
      <c r="L2207" s="277"/>
      <c r="M2207" s="277"/>
      <c r="N2207" s="277"/>
      <c r="O2207" s="277"/>
      <c r="P2207" s="277"/>
      <c r="Q2207" s="277"/>
    </row>
    <row r="2208" spans="1:17" s="275" customFormat="1" x14ac:dyDescent="0.2">
      <c r="A2208" s="282"/>
      <c r="B2208" s="282"/>
      <c r="C2208" s="282"/>
      <c r="D2208" s="279" t="s">
        <v>616</v>
      </c>
      <c r="E2208" s="276"/>
      <c r="F2208" s="386">
        <v>1</v>
      </c>
      <c r="G2208" s="386"/>
      <c r="H2208" s="386"/>
      <c r="I2208" s="386"/>
      <c r="J2208" s="386">
        <f t="shared" si="148"/>
        <v>1</v>
      </c>
      <c r="K2208" s="277"/>
      <c r="L2208" s="277"/>
      <c r="M2208" s="277"/>
      <c r="N2208" s="277"/>
      <c r="O2208" s="277"/>
      <c r="P2208" s="277"/>
      <c r="Q2208" s="277"/>
    </row>
    <row r="2209" spans="1:17" s="275" customFormat="1" x14ac:dyDescent="0.2">
      <c r="A2209" s="282"/>
      <c r="B2209" s="282"/>
      <c r="C2209" s="282"/>
      <c r="D2209" s="279" t="s">
        <v>617</v>
      </c>
      <c r="E2209" s="276"/>
      <c r="F2209" s="386">
        <v>1</v>
      </c>
      <c r="G2209" s="386"/>
      <c r="H2209" s="386"/>
      <c r="I2209" s="386"/>
      <c r="J2209" s="386">
        <f t="shared" si="148"/>
        <v>1</v>
      </c>
      <c r="K2209" s="277"/>
      <c r="L2209" s="277"/>
      <c r="M2209" s="277"/>
      <c r="N2209" s="277"/>
      <c r="O2209" s="277"/>
      <c r="P2209" s="277"/>
      <c r="Q2209" s="277"/>
    </row>
    <row r="2210" spans="1:17" s="275" customFormat="1" x14ac:dyDescent="0.2">
      <c r="A2210" s="282"/>
      <c r="B2210" s="282"/>
      <c r="C2210" s="282"/>
      <c r="D2210" s="279" t="s">
        <v>619</v>
      </c>
      <c r="E2210" s="276"/>
      <c r="F2210" s="386">
        <v>1</v>
      </c>
      <c r="G2210" s="386"/>
      <c r="H2210" s="386"/>
      <c r="I2210" s="386"/>
      <c r="J2210" s="386">
        <f t="shared" si="148"/>
        <v>1</v>
      </c>
      <c r="K2210" s="277"/>
      <c r="L2210" s="277"/>
      <c r="M2210" s="277"/>
      <c r="N2210" s="277"/>
      <c r="O2210" s="277"/>
      <c r="P2210" s="277"/>
      <c r="Q2210" s="277"/>
    </row>
    <row r="2211" spans="1:17" s="275" customFormat="1" ht="10.15" x14ac:dyDescent="0.2">
      <c r="A2211" s="282"/>
      <c r="B2211" s="282"/>
      <c r="C2211" s="282"/>
      <c r="D2211" s="284" t="str">
        <f>"Total item "&amp;A2199</f>
        <v>Total item 11.6</v>
      </c>
      <c r="E2211" s="276"/>
      <c r="F2211" s="386"/>
      <c r="G2211" s="386"/>
      <c r="H2211" s="386"/>
      <c r="I2211" s="386"/>
      <c r="J2211" s="383">
        <f>SUM(J2201:J2210)</f>
        <v>21</v>
      </c>
      <c r="K2211" s="277"/>
      <c r="L2211" s="277"/>
      <c r="M2211" s="277"/>
      <c r="N2211" s="277"/>
      <c r="O2211" s="277"/>
      <c r="P2211" s="277"/>
      <c r="Q2211" s="277"/>
    </row>
    <row r="2212" spans="1:17" s="275" customFormat="1" ht="10.15" x14ac:dyDescent="0.2">
      <c r="A2212" s="282"/>
      <c r="B2212" s="282"/>
      <c r="C2212" s="282"/>
      <c r="D2212" s="126"/>
      <c r="E2212" s="119"/>
      <c r="F2212" s="384"/>
      <c r="G2212" s="384"/>
      <c r="H2212" s="384"/>
      <c r="I2212" s="384"/>
      <c r="J2212" s="384"/>
      <c r="K2212" s="277"/>
      <c r="L2212" s="277"/>
      <c r="M2212" s="277"/>
      <c r="N2212" s="277"/>
      <c r="O2212" s="277"/>
      <c r="P2212" s="277"/>
      <c r="Q2212" s="277"/>
    </row>
    <row r="2213" spans="1:17" s="258" customFormat="1" ht="33.75" x14ac:dyDescent="0.2">
      <c r="A2213" s="280" t="s">
        <v>84</v>
      </c>
      <c r="B2213" s="280" t="s">
        <v>166</v>
      </c>
      <c r="C2213" s="280">
        <v>89709</v>
      </c>
      <c r="D2213" s="261" t="s">
        <v>849</v>
      </c>
      <c r="E2213" s="281" t="s">
        <v>110</v>
      </c>
      <c r="F2213" s="383"/>
      <c r="G2213" s="383"/>
      <c r="H2213" s="383"/>
      <c r="I2213" s="383"/>
      <c r="J2213" s="383"/>
      <c r="K2213" s="283">
        <f>J2226</f>
        <v>18</v>
      </c>
      <c r="L2213" s="283">
        <v>11.08</v>
      </c>
      <c r="M2213" s="283">
        <f>ROUND(L2213*(1+$T$7),2)</f>
        <v>13.42</v>
      </c>
      <c r="N2213" s="283">
        <f>TRUNC(K2213*M2213,2)</f>
        <v>241.56</v>
      </c>
      <c r="O2213" s="283">
        <v>10.84</v>
      </c>
      <c r="P2213" s="283">
        <f>ROUND(O2213*(1+$S$7),2)</f>
        <v>13.79</v>
      </c>
      <c r="Q2213" s="283">
        <f>TRUNC(K2213*P2213,2)</f>
        <v>248.22</v>
      </c>
    </row>
    <row r="2214" spans="1:17" s="275" customFormat="1" x14ac:dyDescent="0.2">
      <c r="A2214" s="282"/>
      <c r="B2214" s="282"/>
      <c r="C2214" s="282"/>
      <c r="D2214" s="284" t="s">
        <v>631</v>
      </c>
      <c r="E2214" s="276"/>
      <c r="F2214" s="386"/>
      <c r="G2214" s="386"/>
      <c r="H2214" s="386"/>
      <c r="I2214" s="386"/>
      <c r="J2214" s="386"/>
      <c r="K2214" s="277"/>
      <c r="L2214" s="277"/>
      <c r="M2214" s="277"/>
      <c r="N2214" s="277"/>
      <c r="O2214" s="277"/>
      <c r="P2214" s="277"/>
      <c r="Q2214" s="277"/>
    </row>
    <row r="2215" spans="1:17" s="275" customFormat="1" ht="10.15" x14ac:dyDescent="0.2">
      <c r="A2215" s="282"/>
      <c r="B2215" s="282"/>
      <c r="C2215" s="282"/>
      <c r="D2215" s="279" t="s">
        <v>472</v>
      </c>
      <c r="E2215" s="276"/>
      <c r="F2215" s="386">
        <v>4</v>
      </c>
      <c r="G2215" s="386"/>
      <c r="H2215" s="386"/>
      <c r="I2215" s="386"/>
      <c r="J2215" s="386">
        <f t="shared" ref="J2215:J2225" si="149">ROUND(PRODUCT(F2215:I2215),2)</f>
        <v>4</v>
      </c>
      <c r="K2215" s="277"/>
      <c r="L2215" s="277"/>
      <c r="M2215" s="277"/>
      <c r="N2215" s="277"/>
      <c r="O2215" s="277"/>
      <c r="P2215" s="277"/>
      <c r="Q2215" s="277"/>
    </row>
    <row r="2216" spans="1:17" s="275" customFormat="1" ht="10.15" x14ac:dyDescent="0.2">
      <c r="A2216" s="282"/>
      <c r="B2216" s="282"/>
      <c r="C2216" s="282"/>
      <c r="D2216" s="279" t="s">
        <v>500</v>
      </c>
      <c r="E2216" s="276"/>
      <c r="F2216" s="386">
        <v>3</v>
      </c>
      <c r="G2216" s="386"/>
      <c r="H2216" s="386"/>
      <c r="I2216" s="386"/>
      <c r="J2216" s="386">
        <f t="shared" si="149"/>
        <v>3</v>
      </c>
      <c r="K2216" s="277"/>
      <c r="L2216" s="277"/>
      <c r="M2216" s="277"/>
      <c r="N2216" s="277"/>
      <c r="O2216" s="277"/>
      <c r="P2216" s="277"/>
      <c r="Q2216" s="277"/>
    </row>
    <row r="2217" spans="1:17" s="275" customFormat="1" ht="10.15" x14ac:dyDescent="0.2">
      <c r="A2217" s="282"/>
      <c r="B2217" s="282"/>
      <c r="C2217" s="282"/>
      <c r="D2217" s="279" t="s">
        <v>632</v>
      </c>
      <c r="E2217" s="276"/>
      <c r="F2217" s="386">
        <v>1</v>
      </c>
      <c r="G2217" s="386"/>
      <c r="H2217" s="386"/>
      <c r="I2217" s="386"/>
      <c r="J2217" s="386">
        <f t="shared" si="149"/>
        <v>1</v>
      </c>
      <c r="K2217" s="277"/>
      <c r="L2217" s="277"/>
      <c r="M2217" s="277"/>
      <c r="N2217" s="277"/>
      <c r="O2217" s="277"/>
      <c r="P2217" s="277"/>
      <c r="Q2217" s="277"/>
    </row>
    <row r="2218" spans="1:17" s="275" customFormat="1" ht="10.15" x14ac:dyDescent="0.2">
      <c r="A2218" s="282"/>
      <c r="B2218" s="282"/>
      <c r="C2218" s="282"/>
      <c r="D2218" s="279" t="s">
        <v>633</v>
      </c>
      <c r="E2218" s="276"/>
      <c r="F2218" s="386">
        <v>1</v>
      </c>
      <c r="G2218" s="386"/>
      <c r="H2218" s="386"/>
      <c r="I2218" s="386"/>
      <c r="J2218" s="386">
        <f>ROUND(PRODUCT(F2218:I2218),2)</f>
        <v>1</v>
      </c>
      <c r="K2218" s="277"/>
      <c r="L2218" s="277"/>
      <c r="M2218" s="277"/>
      <c r="N2218" s="277"/>
      <c r="O2218" s="277"/>
      <c r="P2218" s="277"/>
      <c r="Q2218" s="277"/>
    </row>
    <row r="2219" spans="1:17" s="275" customFormat="1" x14ac:dyDescent="0.2">
      <c r="A2219" s="282"/>
      <c r="B2219" s="282"/>
      <c r="C2219" s="282"/>
      <c r="D2219" s="284" t="s">
        <v>612</v>
      </c>
      <c r="E2219" s="276"/>
      <c r="F2219" s="386"/>
      <c r="G2219" s="386"/>
      <c r="H2219" s="386"/>
      <c r="I2219" s="386"/>
      <c r="J2219" s="386"/>
      <c r="K2219" s="277"/>
      <c r="L2219" s="277"/>
      <c r="M2219" s="277"/>
      <c r="N2219" s="277"/>
      <c r="O2219" s="277"/>
      <c r="P2219" s="277"/>
      <c r="Q2219" s="277"/>
    </row>
    <row r="2220" spans="1:17" s="275" customFormat="1" ht="10.15" x14ac:dyDescent="0.2">
      <c r="A2220" s="282"/>
      <c r="B2220" s="282"/>
      <c r="C2220" s="282"/>
      <c r="D2220" s="279" t="s">
        <v>472</v>
      </c>
      <c r="E2220" s="276"/>
      <c r="F2220" s="386">
        <v>2</v>
      </c>
      <c r="G2220" s="386"/>
      <c r="H2220" s="386"/>
      <c r="I2220" s="386"/>
      <c r="J2220" s="386">
        <f t="shared" si="149"/>
        <v>2</v>
      </c>
      <c r="K2220" s="277"/>
      <c r="L2220" s="277"/>
      <c r="M2220" s="277"/>
      <c r="N2220" s="277"/>
      <c r="O2220" s="277"/>
      <c r="P2220" s="277"/>
      <c r="Q2220" s="277"/>
    </row>
    <row r="2221" spans="1:17" s="275" customFormat="1" ht="10.15" x14ac:dyDescent="0.2">
      <c r="A2221" s="282"/>
      <c r="B2221" s="282"/>
      <c r="C2221" s="282"/>
      <c r="D2221" s="279" t="s">
        <v>500</v>
      </c>
      <c r="E2221" s="276"/>
      <c r="F2221" s="386">
        <v>2</v>
      </c>
      <c r="G2221" s="386"/>
      <c r="H2221" s="386"/>
      <c r="I2221" s="386"/>
      <c r="J2221" s="386">
        <f t="shared" si="149"/>
        <v>2</v>
      </c>
      <c r="K2221" s="277"/>
      <c r="L2221" s="277"/>
      <c r="M2221" s="277"/>
      <c r="N2221" s="277"/>
      <c r="O2221" s="277"/>
      <c r="P2221" s="277"/>
      <c r="Q2221" s="277"/>
    </row>
    <row r="2222" spans="1:17" s="275" customFormat="1" ht="10.15" x14ac:dyDescent="0.2">
      <c r="A2222" s="282"/>
      <c r="B2222" s="282"/>
      <c r="C2222" s="282"/>
      <c r="D2222" s="279" t="s">
        <v>521</v>
      </c>
      <c r="E2222" s="276"/>
      <c r="F2222" s="386">
        <v>1</v>
      </c>
      <c r="G2222" s="386"/>
      <c r="H2222" s="386"/>
      <c r="I2222" s="386"/>
      <c r="J2222" s="386">
        <f t="shared" si="149"/>
        <v>1</v>
      </c>
      <c r="K2222" s="277"/>
      <c r="L2222" s="277"/>
      <c r="M2222" s="277"/>
      <c r="N2222" s="277"/>
      <c r="O2222" s="277"/>
      <c r="P2222" s="277"/>
      <c r="Q2222" s="277"/>
    </row>
    <row r="2223" spans="1:17" s="275" customFormat="1" ht="10.15" x14ac:dyDescent="0.2">
      <c r="A2223" s="282"/>
      <c r="B2223" s="282"/>
      <c r="C2223" s="282"/>
      <c r="D2223" s="279" t="s">
        <v>524</v>
      </c>
      <c r="E2223" s="276"/>
      <c r="F2223" s="386">
        <v>1</v>
      </c>
      <c r="G2223" s="386"/>
      <c r="H2223" s="386"/>
      <c r="I2223" s="386"/>
      <c r="J2223" s="386">
        <f t="shared" si="149"/>
        <v>1</v>
      </c>
      <c r="K2223" s="277"/>
      <c r="L2223" s="277"/>
      <c r="M2223" s="277"/>
      <c r="N2223" s="277"/>
      <c r="O2223" s="277"/>
      <c r="P2223" s="277"/>
      <c r="Q2223" s="277"/>
    </row>
    <row r="2224" spans="1:17" s="275" customFormat="1" ht="10.15" x14ac:dyDescent="0.2">
      <c r="A2224" s="282"/>
      <c r="B2224" s="282"/>
      <c r="C2224" s="282"/>
      <c r="D2224" s="279" t="s">
        <v>496</v>
      </c>
      <c r="E2224" s="276"/>
      <c r="F2224" s="386">
        <v>1</v>
      </c>
      <c r="G2224" s="386"/>
      <c r="H2224" s="386"/>
      <c r="I2224" s="386"/>
      <c r="J2224" s="386">
        <f t="shared" si="149"/>
        <v>1</v>
      </c>
      <c r="K2224" s="277"/>
      <c r="L2224" s="277"/>
      <c r="M2224" s="277"/>
      <c r="N2224" s="277"/>
      <c r="O2224" s="277"/>
      <c r="P2224" s="277"/>
      <c r="Q2224" s="277"/>
    </row>
    <row r="2225" spans="1:17" s="275" customFormat="1" ht="10.15" x14ac:dyDescent="0.2">
      <c r="A2225" s="282"/>
      <c r="B2225" s="282"/>
      <c r="C2225" s="282"/>
      <c r="D2225" s="279" t="s">
        <v>517</v>
      </c>
      <c r="E2225" s="276"/>
      <c r="F2225" s="386">
        <v>2</v>
      </c>
      <c r="G2225" s="386"/>
      <c r="H2225" s="386"/>
      <c r="I2225" s="386"/>
      <c r="J2225" s="386">
        <f t="shared" si="149"/>
        <v>2</v>
      </c>
      <c r="K2225" s="277"/>
      <c r="L2225" s="277"/>
      <c r="M2225" s="277"/>
      <c r="N2225" s="277"/>
      <c r="O2225" s="277"/>
      <c r="P2225" s="277"/>
      <c r="Q2225" s="277"/>
    </row>
    <row r="2226" spans="1:17" s="275" customFormat="1" ht="10.15" x14ac:dyDescent="0.2">
      <c r="A2226" s="282"/>
      <c r="B2226" s="282"/>
      <c r="C2226" s="282"/>
      <c r="D2226" s="284" t="str">
        <f>"Total item "&amp;A2213</f>
        <v>Total item 11.7</v>
      </c>
      <c r="E2226" s="276"/>
      <c r="F2226" s="386"/>
      <c r="G2226" s="386"/>
      <c r="H2226" s="386"/>
      <c r="I2226" s="386"/>
      <c r="J2226" s="383">
        <f>SUM(J2214:J2225)</f>
        <v>18</v>
      </c>
      <c r="K2226" s="277"/>
      <c r="L2226" s="277"/>
      <c r="M2226" s="277"/>
      <c r="N2226" s="277"/>
      <c r="O2226" s="277"/>
      <c r="P2226" s="277"/>
      <c r="Q2226" s="277"/>
    </row>
    <row r="2227" spans="1:17" s="275" customFormat="1" ht="10.15" x14ac:dyDescent="0.2">
      <c r="A2227" s="282"/>
      <c r="B2227" s="282"/>
      <c r="C2227" s="282"/>
      <c r="D2227" s="126"/>
      <c r="E2227" s="119"/>
      <c r="F2227" s="384"/>
      <c r="G2227" s="384"/>
      <c r="H2227" s="384"/>
      <c r="I2227" s="384"/>
      <c r="J2227" s="384"/>
      <c r="K2227" s="277"/>
      <c r="L2227" s="277"/>
      <c r="M2227" s="277"/>
      <c r="N2227" s="277"/>
      <c r="O2227" s="277"/>
      <c r="P2227" s="277"/>
      <c r="Q2227" s="277"/>
    </row>
    <row r="2228" spans="1:17" s="258" customFormat="1" ht="22.5" x14ac:dyDescent="0.2">
      <c r="A2228" s="280" t="s">
        <v>85</v>
      </c>
      <c r="B2228" s="280" t="s">
        <v>166</v>
      </c>
      <c r="C2228" s="280" t="s">
        <v>1120</v>
      </c>
      <c r="D2228" s="261" t="s">
        <v>1027</v>
      </c>
      <c r="E2228" s="281" t="s">
        <v>204</v>
      </c>
      <c r="F2228" s="383"/>
      <c r="G2228" s="383"/>
      <c r="H2228" s="383"/>
      <c r="I2228" s="383"/>
      <c r="J2228" s="383"/>
      <c r="K2228" s="283">
        <f>J2238</f>
        <v>13</v>
      </c>
      <c r="L2228" s="283">
        <v>350.01</v>
      </c>
      <c r="M2228" s="283">
        <f>ROUND(L2228*(1+$T$7),2)</f>
        <v>424</v>
      </c>
      <c r="N2228" s="283">
        <f>TRUNC(K2228*M2228,2)</f>
        <v>5512</v>
      </c>
      <c r="O2228" s="283">
        <v>347.7</v>
      </c>
      <c r="P2228" s="283">
        <f>ROUND(O2228*(1+$S$7),2)</f>
        <v>442.41</v>
      </c>
      <c r="Q2228" s="283">
        <f>TRUNC(K2228*P2228,2)</f>
        <v>5751.33</v>
      </c>
    </row>
    <row r="2229" spans="1:17" s="270" customFormat="1" x14ac:dyDescent="0.2">
      <c r="A2229" s="271"/>
      <c r="B2229" s="271"/>
      <c r="C2229" s="271"/>
      <c r="D2229" s="272" t="s">
        <v>631</v>
      </c>
      <c r="E2229" s="274"/>
      <c r="F2229" s="401"/>
      <c r="G2229" s="401"/>
      <c r="H2229" s="401"/>
      <c r="I2229" s="401"/>
      <c r="J2229" s="401"/>
      <c r="K2229" s="273"/>
      <c r="L2229" s="273"/>
      <c r="M2229" s="273"/>
      <c r="N2229" s="273"/>
      <c r="O2229" s="273"/>
      <c r="P2229" s="273"/>
      <c r="Q2229" s="273"/>
    </row>
    <row r="2230" spans="1:17" s="275" customFormat="1" ht="10.15" x14ac:dyDescent="0.2">
      <c r="A2230" s="282"/>
      <c r="B2230" s="282"/>
      <c r="C2230" s="282"/>
      <c r="D2230" s="279" t="s">
        <v>472</v>
      </c>
      <c r="E2230" s="276"/>
      <c r="F2230" s="386">
        <v>4</v>
      </c>
      <c r="G2230" s="386"/>
      <c r="H2230" s="386"/>
      <c r="I2230" s="386"/>
      <c r="J2230" s="386">
        <f>ROUND(PRODUCT(F2230:I2230),2)</f>
        <v>4</v>
      </c>
      <c r="K2230" s="277"/>
      <c r="L2230" s="277"/>
      <c r="M2230" s="277"/>
      <c r="N2230" s="277"/>
      <c r="O2230" s="277"/>
      <c r="P2230" s="277"/>
      <c r="Q2230" s="277"/>
    </row>
    <row r="2231" spans="1:17" s="275" customFormat="1" ht="10.15" x14ac:dyDescent="0.2">
      <c r="A2231" s="282"/>
      <c r="B2231" s="282"/>
      <c r="C2231" s="282"/>
      <c r="D2231" s="279" t="s">
        <v>500</v>
      </c>
      <c r="E2231" s="276"/>
      <c r="F2231" s="386">
        <v>4</v>
      </c>
      <c r="G2231" s="386"/>
      <c r="H2231" s="386"/>
      <c r="I2231" s="386"/>
      <c r="J2231" s="386">
        <f>ROUND(PRODUCT(F2231:I2231),2)</f>
        <v>4</v>
      </c>
      <c r="K2231" s="277"/>
      <c r="L2231" s="277"/>
      <c r="M2231" s="277"/>
      <c r="N2231" s="277"/>
      <c r="O2231" s="277"/>
      <c r="P2231" s="277"/>
      <c r="Q2231" s="277"/>
    </row>
    <row r="2232" spans="1:17" s="275" customFormat="1" ht="10.15" x14ac:dyDescent="0.2">
      <c r="A2232" s="282"/>
      <c r="B2232" s="282"/>
      <c r="C2232" s="282"/>
      <c r="D2232" s="279" t="s">
        <v>633</v>
      </c>
      <c r="E2232" s="276"/>
      <c r="F2232" s="386">
        <v>1</v>
      </c>
      <c r="G2232" s="386"/>
      <c r="H2232" s="386"/>
      <c r="I2232" s="386"/>
      <c r="J2232" s="386">
        <f t="shared" ref="J2232:J2237" si="150">ROUND(PRODUCT(F2232:I2232),2)</f>
        <v>1</v>
      </c>
      <c r="K2232" s="277"/>
      <c r="L2232" s="277"/>
      <c r="M2232" s="277"/>
      <c r="N2232" s="277"/>
      <c r="O2232" s="277"/>
      <c r="P2232" s="277"/>
      <c r="Q2232" s="277"/>
    </row>
    <row r="2233" spans="1:17" s="275" customFormat="1" x14ac:dyDescent="0.2">
      <c r="A2233" s="282"/>
      <c r="B2233" s="282"/>
      <c r="C2233" s="282"/>
      <c r="D2233" s="284" t="s">
        <v>612</v>
      </c>
      <c r="E2233" s="276"/>
      <c r="F2233" s="386"/>
      <c r="G2233" s="386"/>
      <c r="H2233" s="386"/>
      <c r="I2233" s="386"/>
      <c r="J2233" s="386"/>
      <c r="K2233" s="277"/>
      <c r="L2233" s="277"/>
      <c r="M2233" s="277"/>
      <c r="N2233" s="277"/>
      <c r="O2233" s="277"/>
      <c r="P2233" s="277"/>
      <c r="Q2233" s="277"/>
    </row>
    <row r="2234" spans="1:17" s="275" customFormat="1" ht="10.15" x14ac:dyDescent="0.2">
      <c r="A2234" s="282"/>
      <c r="B2234" s="282"/>
      <c r="C2234" s="282"/>
      <c r="D2234" s="279" t="s">
        <v>472</v>
      </c>
      <c r="E2234" s="276"/>
      <c r="F2234" s="386">
        <v>1</v>
      </c>
      <c r="G2234" s="386"/>
      <c r="H2234" s="386"/>
      <c r="I2234" s="386"/>
      <c r="J2234" s="386">
        <f t="shared" si="150"/>
        <v>1</v>
      </c>
      <c r="K2234" s="277"/>
      <c r="L2234" s="277"/>
      <c r="M2234" s="277"/>
      <c r="N2234" s="277"/>
      <c r="O2234" s="277"/>
      <c r="P2234" s="277"/>
      <c r="Q2234" s="277"/>
    </row>
    <row r="2235" spans="1:17" s="275" customFormat="1" ht="10.15" x14ac:dyDescent="0.2">
      <c r="A2235" s="282"/>
      <c r="B2235" s="282"/>
      <c r="C2235" s="282"/>
      <c r="D2235" s="279" t="s">
        <v>500</v>
      </c>
      <c r="E2235" s="276"/>
      <c r="F2235" s="386">
        <v>1</v>
      </c>
      <c r="G2235" s="386"/>
      <c r="H2235" s="386"/>
      <c r="I2235" s="386"/>
      <c r="J2235" s="386">
        <f t="shared" si="150"/>
        <v>1</v>
      </c>
      <c r="K2235" s="277"/>
      <c r="L2235" s="277"/>
      <c r="M2235" s="277"/>
      <c r="N2235" s="277"/>
      <c r="O2235" s="277"/>
      <c r="P2235" s="277"/>
      <c r="Q2235" s="277"/>
    </row>
    <row r="2236" spans="1:17" s="275" customFormat="1" ht="10.15" x14ac:dyDescent="0.2">
      <c r="A2236" s="282"/>
      <c r="B2236" s="282"/>
      <c r="C2236" s="282"/>
      <c r="D2236" s="279" t="s">
        <v>637</v>
      </c>
      <c r="E2236" s="276"/>
      <c r="F2236" s="386">
        <v>1</v>
      </c>
      <c r="G2236" s="386"/>
      <c r="H2236" s="386"/>
      <c r="I2236" s="386"/>
      <c r="J2236" s="386">
        <f t="shared" si="150"/>
        <v>1</v>
      </c>
      <c r="K2236" s="277"/>
      <c r="L2236" s="277"/>
      <c r="M2236" s="277"/>
      <c r="N2236" s="277"/>
      <c r="O2236" s="277"/>
      <c r="P2236" s="277"/>
      <c r="Q2236" s="277"/>
    </row>
    <row r="2237" spans="1:17" s="275" customFormat="1" x14ac:dyDescent="0.2">
      <c r="A2237" s="282"/>
      <c r="B2237" s="282"/>
      <c r="C2237" s="282"/>
      <c r="D2237" s="279" t="s">
        <v>619</v>
      </c>
      <c r="E2237" s="276"/>
      <c r="F2237" s="386">
        <v>1</v>
      </c>
      <c r="G2237" s="386"/>
      <c r="H2237" s="386"/>
      <c r="I2237" s="386"/>
      <c r="J2237" s="386">
        <f t="shared" si="150"/>
        <v>1</v>
      </c>
      <c r="K2237" s="277"/>
      <c r="L2237" s="277"/>
      <c r="M2237" s="277"/>
      <c r="N2237" s="277"/>
      <c r="O2237" s="277"/>
      <c r="P2237" s="277"/>
      <c r="Q2237" s="277"/>
    </row>
    <row r="2238" spans="1:17" s="275" customFormat="1" ht="10.15" x14ac:dyDescent="0.2">
      <c r="A2238" s="282"/>
      <c r="B2238" s="282"/>
      <c r="C2238" s="282"/>
      <c r="D2238" s="284" t="str">
        <f>"Total item "&amp;A2228</f>
        <v>Total item 11.8</v>
      </c>
      <c r="E2238" s="276"/>
      <c r="F2238" s="386"/>
      <c r="G2238" s="386"/>
      <c r="H2238" s="386"/>
      <c r="I2238" s="386"/>
      <c r="J2238" s="383">
        <f>SUM(J2230:J2237)</f>
        <v>13</v>
      </c>
      <c r="K2238" s="277"/>
      <c r="L2238" s="277"/>
      <c r="M2238" s="277"/>
      <c r="N2238" s="277"/>
      <c r="O2238" s="277"/>
      <c r="P2238" s="277"/>
      <c r="Q2238" s="277"/>
    </row>
    <row r="2239" spans="1:17" s="275" customFormat="1" ht="10.15" x14ac:dyDescent="0.2">
      <c r="A2239" s="282"/>
      <c r="B2239" s="282"/>
      <c r="C2239" s="282"/>
      <c r="D2239" s="126"/>
      <c r="E2239" s="119"/>
      <c r="F2239" s="384"/>
      <c r="G2239" s="384"/>
      <c r="H2239" s="384"/>
      <c r="I2239" s="384"/>
      <c r="J2239" s="384"/>
      <c r="K2239" s="277"/>
      <c r="L2239" s="277"/>
      <c r="M2239" s="277"/>
      <c r="N2239" s="277"/>
      <c r="O2239" s="277"/>
      <c r="P2239" s="277"/>
      <c r="Q2239" s="277"/>
    </row>
    <row r="2240" spans="1:17" s="258" customFormat="1" ht="45" x14ac:dyDescent="0.2">
      <c r="A2240" s="280" t="s">
        <v>86</v>
      </c>
      <c r="B2240" s="280" t="s">
        <v>166</v>
      </c>
      <c r="C2240" s="280">
        <v>95472</v>
      </c>
      <c r="D2240" s="261" t="s">
        <v>848</v>
      </c>
      <c r="E2240" s="281" t="s">
        <v>49</v>
      </c>
      <c r="F2240" s="383"/>
      <c r="G2240" s="383"/>
      <c r="H2240" s="383"/>
      <c r="I2240" s="383"/>
      <c r="J2240" s="383"/>
      <c r="K2240" s="283">
        <f>J2243</f>
        <v>2</v>
      </c>
      <c r="L2240" s="283">
        <v>602.22</v>
      </c>
      <c r="M2240" s="283">
        <f>ROUND(L2240*(1+$T$7),2)</f>
        <v>729.53</v>
      </c>
      <c r="N2240" s="283">
        <f>TRUNC(K2240*M2240,2)</f>
        <v>1459.06</v>
      </c>
      <c r="O2240" s="283">
        <v>599.91</v>
      </c>
      <c r="P2240" s="283">
        <f>ROUND(O2240*(1+$S$7),2)</f>
        <v>763.33</v>
      </c>
      <c r="Q2240" s="283">
        <f>TRUNC(K2240*P2240,2)</f>
        <v>1526.66</v>
      </c>
    </row>
    <row r="2241" spans="1:17" s="275" customFormat="1" x14ac:dyDescent="0.2">
      <c r="A2241" s="282"/>
      <c r="B2241" s="282"/>
      <c r="C2241" s="282"/>
      <c r="D2241" s="279" t="s">
        <v>638</v>
      </c>
      <c r="E2241" s="276"/>
      <c r="F2241" s="386">
        <v>1</v>
      </c>
      <c r="G2241" s="386"/>
      <c r="H2241" s="386"/>
      <c r="I2241" s="386"/>
      <c r="J2241" s="386">
        <f>ROUND(PRODUCT(F2241:I2241),2)</f>
        <v>1</v>
      </c>
      <c r="K2241" s="277"/>
      <c r="L2241" s="277"/>
      <c r="M2241" s="277"/>
      <c r="N2241" s="277"/>
      <c r="O2241" s="277"/>
      <c r="P2241" s="277"/>
      <c r="Q2241" s="277"/>
    </row>
    <row r="2242" spans="1:17" s="275" customFormat="1" x14ac:dyDescent="0.2">
      <c r="A2242" s="282"/>
      <c r="B2242" s="282"/>
      <c r="C2242" s="282"/>
      <c r="D2242" s="279" t="s">
        <v>639</v>
      </c>
      <c r="E2242" s="276"/>
      <c r="F2242" s="386">
        <v>1</v>
      </c>
      <c r="G2242" s="386"/>
      <c r="H2242" s="386"/>
      <c r="I2242" s="386"/>
      <c r="J2242" s="386">
        <f>ROUND(PRODUCT(F2242:I2242),2)</f>
        <v>1</v>
      </c>
      <c r="K2242" s="277"/>
      <c r="L2242" s="277"/>
      <c r="M2242" s="277"/>
      <c r="N2242" s="277"/>
      <c r="O2242" s="277"/>
      <c r="P2242" s="277"/>
      <c r="Q2242" s="277"/>
    </row>
    <row r="2243" spans="1:17" s="275" customFormat="1" ht="10.15" x14ac:dyDescent="0.2">
      <c r="A2243" s="282"/>
      <c r="B2243" s="282"/>
      <c r="C2243" s="282"/>
      <c r="D2243" s="284" t="str">
        <f>"Total item "&amp;A2240</f>
        <v>Total item 11.9</v>
      </c>
      <c r="E2243" s="276"/>
      <c r="F2243" s="386"/>
      <c r="G2243" s="386"/>
      <c r="H2243" s="386"/>
      <c r="I2243" s="386"/>
      <c r="J2243" s="383">
        <f>SUM(J2241:J2242)</f>
        <v>2</v>
      </c>
      <c r="K2243" s="277"/>
      <c r="L2243" s="277"/>
      <c r="M2243" s="277"/>
      <c r="N2243" s="277"/>
      <c r="O2243" s="277"/>
      <c r="P2243" s="277"/>
      <c r="Q2243" s="277"/>
    </row>
    <row r="2244" spans="1:17" s="275" customFormat="1" ht="10.15" x14ac:dyDescent="0.2">
      <c r="A2244" s="282"/>
      <c r="B2244" s="282"/>
      <c r="C2244" s="282"/>
      <c r="D2244" s="126"/>
      <c r="E2244" s="119"/>
      <c r="F2244" s="384"/>
      <c r="G2244" s="384"/>
      <c r="H2244" s="384"/>
      <c r="I2244" s="384"/>
      <c r="J2244" s="384"/>
      <c r="K2244" s="277"/>
      <c r="L2244" s="277"/>
      <c r="M2244" s="277"/>
      <c r="N2244" s="277"/>
      <c r="O2244" s="277"/>
      <c r="P2244" s="277"/>
      <c r="Q2244" s="277"/>
    </row>
    <row r="2245" spans="1:17" s="258" customFormat="1" ht="22.5" x14ac:dyDescent="0.2">
      <c r="A2245" s="280" t="s">
        <v>87</v>
      </c>
      <c r="B2245" s="280" t="s">
        <v>166</v>
      </c>
      <c r="C2245" s="280">
        <v>86902</v>
      </c>
      <c r="D2245" s="261" t="s">
        <v>847</v>
      </c>
      <c r="E2245" s="281" t="s">
        <v>49</v>
      </c>
      <c r="F2245" s="383"/>
      <c r="G2245" s="383"/>
      <c r="H2245" s="383"/>
      <c r="I2245" s="383"/>
      <c r="J2245" s="383"/>
      <c r="K2245" s="283">
        <f>J2250</f>
        <v>4</v>
      </c>
      <c r="L2245" s="283">
        <v>213.61</v>
      </c>
      <c r="M2245" s="283">
        <f>ROUND(L2245*(1+$T$7),2)</f>
        <v>258.77</v>
      </c>
      <c r="N2245" s="283">
        <f>TRUNC(K2245*M2245,2)</f>
        <v>1035.08</v>
      </c>
      <c r="O2245" s="283">
        <v>211.09</v>
      </c>
      <c r="P2245" s="283">
        <f>ROUND(O2245*(1+$S$7),2)</f>
        <v>268.58999999999997</v>
      </c>
      <c r="Q2245" s="283">
        <f>TRUNC(K2245*P2245,2)</f>
        <v>1074.3599999999999</v>
      </c>
    </row>
    <row r="2246" spans="1:17" s="275" customFormat="1" x14ac:dyDescent="0.2">
      <c r="A2246" s="282"/>
      <c r="B2246" s="282"/>
      <c r="C2246" s="282"/>
      <c r="D2246" s="279" t="s">
        <v>638</v>
      </c>
      <c r="E2246" s="276"/>
      <c r="F2246" s="386">
        <v>1</v>
      </c>
      <c r="G2246" s="386"/>
      <c r="H2246" s="386"/>
      <c r="I2246" s="386"/>
      <c r="J2246" s="386">
        <f t="shared" ref="J2246:J2249" si="151">ROUND(PRODUCT(F2246:I2246),2)</f>
        <v>1</v>
      </c>
      <c r="K2246" s="277"/>
      <c r="L2246" s="277"/>
      <c r="M2246" s="277"/>
      <c r="N2246" s="277"/>
      <c r="O2246" s="277"/>
      <c r="P2246" s="277"/>
      <c r="Q2246" s="277"/>
    </row>
    <row r="2247" spans="1:17" s="275" customFormat="1" x14ac:dyDescent="0.2">
      <c r="A2247" s="282"/>
      <c r="B2247" s="282"/>
      <c r="C2247" s="282"/>
      <c r="D2247" s="279" t="s">
        <v>639</v>
      </c>
      <c r="E2247" s="276"/>
      <c r="F2247" s="386">
        <v>1</v>
      </c>
      <c r="G2247" s="386"/>
      <c r="H2247" s="386"/>
      <c r="I2247" s="386"/>
      <c r="J2247" s="386">
        <f t="shared" si="151"/>
        <v>1</v>
      </c>
      <c r="K2247" s="277"/>
      <c r="L2247" s="277"/>
      <c r="M2247" s="277"/>
      <c r="N2247" s="277"/>
      <c r="O2247" s="277"/>
      <c r="P2247" s="277"/>
      <c r="Q2247" s="277"/>
    </row>
    <row r="2248" spans="1:17" s="275" customFormat="1" x14ac:dyDescent="0.2">
      <c r="A2248" s="282"/>
      <c r="B2248" s="282"/>
      <c r="C2248" s="282"/>
      <c r="D2248" s="279" t="s">
        <v>619</v>
      </c>
      <c r="E2248" s="276"/>
      <c r="F2248" s="386">
        <v>1</v>
      </c>
      <c r="G2248" s="386"/>
      <c r="H2248" s="386"/>
      <c r="I2248" s="386"/>
      <c r="J2248" s="386">
        <f t="shared" si="151"/>
        <v>1</v>
      </c>
      <c r="K2248" s="277"/>
      <c r="L2248" s="277"/>
      <c r="M2248" s="277"/>
      <c r="N2248" s="277"/>
      <c r="O2248" s="277"/>
      <c r="P2248" s="277"/>
      <c r="Q2248" s="277"/>
    </row>
    <row r="2249" spans="1:17" s="275" customFormat="1" ht="10.15" x14ac:dyDescent="0.2">
      <c r="A2249" s="282"/>
      <c r="B2249" s="282"/>
      <c r="C2249" s="282"/>
      <c r="D2249" s="279" t="s">
        <v>496</v>
      </c>
      <c r="E2249" s="276"/>
      <c r="F2249" s="386">
        <v>1</v>
      </c>
      <c r="G2249" s="386"/>
      <c r="H2249" s="386"/>
      <c r="I2249" s="386"/>
      <c r="J2249" s="386">
        <f t="shared" si="151"/>
        <v>1</v>
      </c>
      <c r="K2249" s="277"/>
      <c r="L2249" s="277"/>
      <c r="M2249" s="277"/>
      <c r="N2249" s="277"/>
      <c r="O2249" s="277"/>
      <c r="P2249" s="277"/>
      <c r="Q2249" s="277"/>
    </row>
    <row r="2250" spans="1:17" s="275" customFormat="1" ht="10.15" x14ac:dyDescent="0.2">
      <c r="A2250" s="282"/>
      <c r="B2250" s="282"/>
      <c r="C2250" s="282"/>
      <c r="D2250" s="284" t="str">
        <f>"Total item "&amp;A2245</f>
        <v>Total item 11.10</v>
      </c>
      <c r="E2250" s="276"/>
      <c r="F2250" s="386"/>
      <c r="G2250" s="386"/>
      <c r="H2250" s="386"/>
      <c r="I2250" s="386"/>
      <c r="J2250" s="383">
        <f>SUM(J2246:J2249)</f>
        <v>4</v>
      </c>
      <c r="K2250" s="277"/>
      <c r="L2250" s="277"/>
      <c r="M2250" s="277"/>
      <c r="N2250" s="277"/>
      <c r="O2250" s="277"/>
      <c r="P2250" s="277"/>
      <c r="Q2250" s="277"/>
    </row>
    <row r="2251" spans="1:17" s="275" customFormat="1" ht="10.15" x14ac:dyDescent="0.2">
      <c r="A2251" s="282"/>
      <c r="B2251" s="282"/>
      <c r="C2251" s="282"/>
      <c r="D2251" s="284"/>
      <c r="E2251" s="276"/>
      <c r="F2251" s="386"/>
      <c r="G2251" s="386"/>
      <c r="H2251" s="386"/>
      <c r="I2251" s="386"/>
      <c r="J2251" s="401"/>
      <c r="K2251" s="277"/>
      <c r="L2251" s="277"/>
      <c r="M2251" s="277"/>
      <c r="N2251" s="277"/>
      <c r="O2251" s="277"/>
      <c r="P2251" s="277"/>
      <c r="Q2251" s="277"/>
    </row>
    <row r="2252" spans="1:17" s="258" customFormat="1" ht="22.5" x14ac:dyDescent="0.2">
      <c r="A2252" s="280" t="s">
        <v>121</v>
      </c>
      <c r="B2252" s="278" t="s">
        <v>166</v>
      </c>
      <c r="C2252" s="278">
        <v>86901</v>
      </c>
      <c r="D2252" s="261" t="s">
        <v>851</v>
      </c>
      <c r="E2252" s="281" t="s">
        <v>49</v>
      </c>
      <c r="F2252" s="383"/>
      <c r="G2252" s="383"/>
      <c r="H2252" s="383"/>
      <c r="I2252" s="383"/>
      <c r="J2252" s="383"/>
      <c r="K2252" s="283">
        <f>J2263</f>
        <v>11</v>
      </c>
      <c r="L2252" s="283">
        <v>108.94</v>
      </c>
      <c r="M2252" s="283">
        <f>ROUND(L2252*(1+$T$7),2)</f>
        <v>131.97</v>
      </c>
      <c r="N2252" s="283">
        <f>TRUNC(K2252*M2252,2)</f>
        <v>1451.67</v>
      </c>
      <c r="O2252" s="283">
        <v>106.54</v>
      </c>
      <c r="P2252" s="283">
        <f>ROUND(O2252*(1+$S$7),2)</f>
        <v>135.56</v>
      </c>
      <c r="Q2252" s="283">
        <f>TRUNC(K2252*P2252,2)</f>
        <v>1491.16</v>
      </c>
    </row>
    <row r="2253" spans="1:17" s="270" customFormat="1" x14ac:dyDescent="0.2">
      <c r="A2253" s="271"/>
      <c r="B2253" s="141"/>
      <c r="C2253" s="141"/>
      <c r="D2253" s="142" t="s">
        <v>612</v>
      </c>
      <c r="E2253" s="274"/>
      <c r="F2253" s="401"/>
      <c r="G2253" s="401"/>
      <c r="H2253" s="401"/>
      <c r="I2253" s="401"/>
      <c r="J2253" s="401"/>
      <c r="K2253" s="273"/>
      <c r="L2253" s="273"/>
      <c r="M2253" s="273"/>
      <c r="N2253" s="273"/>
      <c r="O2253" s="273"/>
      <c r="P2253" s="273"/>
      <c r="Q2253" s="273"/>
    </row>
    <row r="2254" spans="1:17" s="275" customFormat="1" x14ac:dyDescent="0.2">
      <c r="A2254" s="282"/>
      <c r="B2254" s="282"/>
      <c r="C2254" s="282"/>
      <c r="D2254" s="279" t="s">
        <v>616</v>
      </c>
      <c r="E2254" s="276"/>
      <c r="F2254" s="386">
        <v>1</v>
      </c>
      <c r="G2254" s="386"/>
      <c r="H2254" s="386"/>
      <c r="I2254" s="386"/>
      <c r="J2254" s="386">
        <f>ROUND(PRODUCT(F2254:I2254),2)</f>
        <v>1</v>
      </c>
      <c r="K2254" s="277"/>
      <c r="L2254" s="277"/>
      <c r="M2254" s="277"/>
      <c r="N2254" s="277"/>
      <c r="O2254" s="277"/>
      <c r="P2254" s="277"/>
      <c r="Q2254" s="277"/>
    </row>
    <row r="2255" spans="1:17" s="275" customFormat="1" x14ac:dyDescent="0.2">
      <c r="A2255" s="282"/>
      <c r="B2255" s="282"/>
      <c r="C2255" s="282"/>
      <c r="D2255" s="279" t="s">
        <v>617</v>
      </c>
      <c r="E2255" s="276"/>
      <c r="F2255" s="386">
        <v>1</v>
      </c>
      <c r="G2255" s="386"/>
      <c r="H2255" s="386"/>
      <c r="I2255" s="386"/>
      <c r="J2255" s="386">
        <f t="shared" ref="J2255:J2262" si="152">ROUND(PRODUCT(F2255:I2255),2)</f>
        <v>1</v>
      </c>
      <c r="K2255" s="277"/>
      <c r="L2255" s="277"/>
      <c r="M2255" s="277"/>
      <c r="N2255" s="277"/>
      <c r="O2255" s="277"/>
      <c r="P2255" s="277"/>
      <c r="Q2255" s="277"/>
    </row>
    <row r="2256" spans="1:17" s="275" customFormat="1" ht="10.15" x14ac:dyDescent="0.2">
      <c r="A2256" s="282"/>
      <c r="B2256" s="282"/>
      <c r="C2256" s="282"/>
      <c r="D2256" s="279" t="s">
        <v>640</v>
      </c>
      <c r="E2256" s="276"/>
      <c r="F2256" s="386">
        <v>1</v>
      </c>
      <c r="G2256" s="386"/>
      <c r="H2256" s="386"/>
      <c r="I2256" s="386"/>
      <c r="J2256" s="386">
        <f t="shared" si="152"/>
        <v>1</v>
      </c>
      <c r="K2256" s="277"/>
      <c r="L2256" s="277"/>
      <c r="M2256" s="277"/>
      <c r="N2256" s="277"/>
      <c r="O2256" s="277"/>
      <c r="P2256" s="277"/>
      <c r="Q2256" s="277"/>
    </row>
    <row r="2257" spans="1:17" s="275" customFormat="1" ht="10.15" x14ac:dyDescent="0.2">
      <c r="A2257" s="282"/>
      <c r="B2257" s="282"/>
      <c r="C2257" s="282"/>
      <c r="D2257" s="279" t="s">
        <v>641</v>
      </c>
      <c r="E2257" s="276"/>
      <c r="F2257" s="386">
        <v>1</v>
      </c>
      <c r="G2257" s="386"/>
      <c r="H2257" s="386"/>
      <c r="I2257" s="386"/>
      <c r="J2257" s="386">
        <f t="shared" si="152"/>
        <v>1</v>
      </c>
      <c r="K2257" s="277"/>
      <c r="L2257" s="277"/>
      <c r="M2257" s="277"/>
      <c r="N2257" s="277"/>
      <c r="O2257" s="277"/>
      <c r="P2257" s="277"/>
      <c r="Q2257" s="277"/>
    </row>
    <row r="2258" spans="1:17" s="275" customFormat="1" x14ac:dyDescent="0.2">
      <c r="A2258" s="282"/>
      <c r="B2258" s="282"/>
      <c r="C2258" s="282"/>
      <c r="D2258" s="284" t="s">
        <v>631</v>
      </c>
      <c r="E2258" s="276"/>
      <c r="F2258" s="386"/>
      <c r="G2258" s="386"/>
      <c r="H2258" s="386"/>
      <c r="I2258" s="386"/>
      <c r="J2258" s="386"/>
      <c r="K2258" s="277"/>
      <c r="L2258" s="277"/>
      <c r="M2258" s="277"/>
      <c r="N2258" s="277"/>
      <c r="O2258" s="277"/>
      <c r="P2258" s="277"/>
      <c r="Q2258" s="277"/>
    </row>
    <row r="2259" spans="1:17" s="275" customFormat="1" ht="10.15" x14ac:dyDescent="0.2">
      <c r="A2259" s="282"/>
      <c r="B2259" s="282"/>
      <c r="C2259" s="282"/>
      <c r="D2259" s="279" t="s">
        <v>472</v>
      </c>
      <c r="E2259" s="276"/>
      <c r="F2259" s="386">
        <v>3</v>
      </c>
      <c r="G2259" s="386"/>
      <c r="H2259" s="386"/>
      <c r="I2259" s="386"/>
      <c r="J2259" s="386">
        <f t="shared" si="152"/>
        <v>3</v>
      </c>
      <c r="K2259" s="277"/>
      <c r="L2259" s="277"/>
      <c r="M2259" s="277"/>
      <c r="N2259" s="277"/>
      <c r="O2259" s="277"/>
      <c r="P2259" s="277"/>
      <c r="Q2259" s="277"/>
    </row>
    <row r="2260" spans="1:17" s="275" customFormat="1" ht="10.15" x14ac:dyDescent="0.2">
      <c r="A2260" s="282"/>
      <c r="B2260" s="282"/>
      <c r="C2260" s="282"/>
      <c r="D2260" s="279" t="s">
        <v>500</v>
      </c>
      <c r="E2260" s="276"/>
      <c r="F2260" s="386">
        <v>2</v>
      </c>
      <c r="G2260" s="386"/>
      <c r="H2260" s="386"/>
      <c r="I2260" s="386"/>
      <c r="J2260" s="386">
        <f t="shared" si="152"/>
        <v>2</v>
      </c>
      <c r="K2260" s="277"/>
      <c r="L2260" s="277"/>
      <c r="M2260" s="277"/>
      <c r="N2260" s="277"/>
      <c r="O2260" s="277"/>
      <c r="P2260" s="277"/>
      <c r="Q2260" s="277"/>
    </row>
    <row r="2261" spans="1:17" s="275" customFormat="1" ht="10.15" x14ac:dyDescent="0.2">
      <c r="A2261" s="282"/>
      <c r="B2261" s="282"/>
      <c r="C2261" s="282"/>
      <c r="D2261" s="279" t="s">
        <v>632</v>
      </c>
      <c r="E2261" s="276"/>
      <c r="F2261" s="386">
        <v>1</v>
      </c>
      <c r="G2261" s="386"/>
      <c r="H2261" s="386"/>
      <c r="I2261" s="386"/>
      <c r="J2261" s="386">
        <f t="shared" si="152"/>
        <v>1</v>
      </c>
      <c r="K2261" s="277"/>
      <c r="L2261" s="277"/>
      <c r="M2261" s="277"/>
      <c r="N2261" s="277"/>
      <c r="O2261" s="277"/>
      <c r="P2261" s="277"/>
      <c r="Q2261" s="277"/>
    </row>
    <row r="2262" spans="1:17" s="275" customFormat="1" ht="10.15" x14ac:dyDescent="0.2">
      <c r="A2262" s="282"/>
      <c r="B2262" s="282"/>
      <c r="C2262" s="282"/>
      <c r="D2262" s="279" t="s">
        <v>633</v>
      </c>
      <c r="E2262" s="276"/>
      <c r="F2262" s="386">
        <v>1</v>
      </c>
      <c r="G2262" s="386"/>
      <c r="H2262" s="386"/>
      <c r="I2262" s="386"/>
      <c r="J2262" s="386">
        <f t="shared" si="152"/>
        <v>1</v>
      </c>
      <c r="K2262" s="277"/>
      <c r="L2262" s="277"/>
      <c r="M2262" s="277"/>
      <c r="N2262" s="277"/>
      <c r="O2262" s="277"/>
      <c r="P2262" s="277"/>
      <c r="Q2262" s="277"/>
    </row>
    <row r="2263" spans="1:17" s="275" customFormat="1" ht="10.15" x14ac:dyDescent="0.2">
      <c r="A2263" s="282"/>
      <c r="B2263" s="282"/>
      <c r="C2263" s="282"/>
      <c r="D2263" s="284" t="str">
        <f>"Total item "&amp;A2252</f>
        <v>Total item 11.11</v>
      </c>
      <c r="E2263" s="276"/>
      <c r="F2263" s="386"/>
      <c r="G2263" s="386"/>
      <c r="H2263" s="386"/>
      <c r="I2263" s="386"/>
      <c r="J2263" s="383">
        <f>SUM(J2254:J2262)</f>
        <v>11</v>
      </c>
      <c r="K2263" s="277"/>
      <c r="L2263" s="277"/>
      <c r="M2263" s="277"/>
      <c r="N2263" s="277"/>
      <c r="O2263" s="277"/>
      <c r="P2263" s="277"/>
      <c r="Q2263" s="277"/>
    </row>
    <row r="2264" spans="1:17" s="275" customFormat="1" ht="10.15" x14ac:dyDescent="0.2">
      <c r="A2264" s="282"/>
      <c r="B2264" s="282"/>
      <c r="C2264" s="282"/>
      <c r="D2264" s="126"/>
      <c r="E2264" s="119"/>
      <c r="F2264" s="384"/>
      <c r="G2264" s="384"/>
      <c r="H2264" s="384"/>
      <c r="I2264" s="384"/>
      <c r="J2264" s="384"/>
      <c r="K2264" s="277"/>
      <c r="L2264" s="277"/>
      <c r="M2264" s="277"/>
      <c r="N2264" s="277"/>
      <c r="O2264" s="277"/>
      <c r="P2264" s="277"/>
      <c r="Q2264" s="277"/>
    </row>
    <row r="2265" spans="1:17" s="258" customFormat="1" ht="22.5" x14ac:dyDescent="0.2">
      <c r="A2265" s="280" t="s">
        <v>122</v>
      </c>
      <c r="B2265" s="278" t="s">
        <v>399</v>
      </c>
      <c r="C2265" s="286" t="s">
        <v>905</v>
      </c>
      <c r="D2265" s="285" t="s">
        <v>906</v>
      </c>
      <c r="E2265" s="281" t="s">
        <v>11</v>
      </c>
      <c r="F2265" s="383"/>
      <c r="G2265" s="383"/>
      <c r="H2265" s="383"/>
      <c r="I2265" s="383"/>
      <c r="J2265" s="383"/>
      <c r="K2265" s="283">
        <f>J2290</f>
        <v>17.18</v>
      </c>
      <c r="L2265" s="283">
        <f>'COMP - SINAPI SEM DESON'!G168</f>
        <v>670.90809999999988</v>
      </c>
      <c r="M2265" s="283">
        <f>ROUND(L2265*(1+$T$7),2)</f>
        <v>812.74</v>
      </c>
      <c r="N2265" s="283">
        <f>TRUNC(K2265*M2265,2)</f>
        <v>13962.87</v>
      </c>
      <c r="O2265" s="283">
        <f>'COMPOSICOES - SINAPI COM DESON'!G172</f>
        <v>665.91269999999975</v>
      </c>
      <c r="P2265" s="283">
        <f>ROUND(O2265*(1+$S$7),2)</f>
        <v>847.31</v>
      </c>
      <c r="Q2265" s="283">
        <f>TRUNC(K2265*P2265,2)</f>
        <v>14556.78</v>
      </c>
    </row>
    <row r="2266" spans="1:17" s="275" customFormat="1" ht="10.15" x14ac:dyDescent="0.2">
      <c r="A2266" s="282"/>
      <c r="B2266" s="282"/>
      <c r="C2266" s="282"/>
      <c r="D2266" s="279" t="s">
        <v>472</v>
      </c>
      <c r="E2266" s="276"/>
      <c r="F2266" s="386"/>
      <c r="G2266" s="386">
        <v>4.71</v>
      </c>
      <c r="H2266" s="386">
        <v>0.55000000000000004</v>
      </c>
      <c r="I2266" s="386"/>
      <c r="J2266" s="386">
        <v>2.59</v>
      </c>
      <c r="K2266" s="277"/>
      <c r="L2266" s="277"/>
      <c r="M2266" s="277"/>
      <c r="N2266" s="277"/>
      <c r="O2266" s="277"/>
      <c r="P2266" s="277"/>
      <c r="Q2266" s="277"/>
    </row>
    <row r="2267" spans="1:17" s="275" customFormat="1" ht="10.15" x14ac:dyDescent="0.2">
      <c r="A2267" s="282"/>
      <c r="B2267" s="282"/>
      <c r="C2267" s="282"/>
      <c r="D2267" s="279" t="s">
        <v>500</v>
      </c>
      <c r="E2267" s="276"/>
      <c r="F2267" s="386"/>
      <c r="G2267" s="386">
        <v>2.78</v>
      </c>
      <c r="H2267" s="386">
        <v>0.55000000000000004</v>
      </c>
      <c r="I2267" s="386"/>
      <c r="J2267" s="386">
        <v>1.53</v>
      </c>
      <c r="K2267" s="277"/>
      <c r="L2267" s="277"/>
      <c r="M2267" s="277"/>
      <c r="N2267" s="277"/>
      <c r="O2267" s="277"/>
      <c r="P2267" s="277"/>
      <c r="Q2267" s="277"/>
    </row>
    <row r="2268" spans="1:17" s="275" customFormat="1" ht="10.15" x14ac:dyDescent="0.2">
      <c r="A2268" s="282"/>
      <c r="B2268" s="282"/>
      <c r="C2268" s="282"/>
      <c r="D2268" s="279" t="s">
        <v>624</v>
      </c>
      <c r="E2268" s="276"/>
      <c r="F2268" s="386"/>
      <c r="G2268" s="386">
        <v>1.6</v>
      </c>
      <c r="H2268" s="386">
        <v>0.55000000000000004</v>
      </c>
      <c r="I2268" s="386"/>
      <c r="J2268" s="386">
        <v>0.88</v>
      </c>
      <c r="K2268" s="277"/>
      <c r="L2268" s="277"/>
      <c r="M2268" s="277"/>
      <c r="N2268" s="277"/>
      <c r="O2268" s="277"/>
      <c r="P2268" s="277"/>
      <c r="Q2268" s="277"/>
    </row>
    <row r="2269" spans="1:17" s="275" customFormat="1" ht="10.15" x14ac:dyDescent="0.2">
      <c r="A2269" s="282"/>
      <c r="B2269" s="282"/>
      <c r="C2269" s="282"/>
      <c r="D2269" s="279" t="s">
        <v>632</v>
      </c>
      <c r="E2269" s="276"/>
      <c r="F2269" s="386"/>
      <c r="G2269" s="386">
        <v>1</v>
      </c>
      <c r="H2269" s="386">
        <v>0.55000000000000004</v>
      </c>
      <c r="I2269" s="386"/>
      <c r="J2269" s="386">
        <v>0.55000000000000004</v>
      </c>
      <c r="K2269" s="277"/>
      <c r="L2269" s="277"/>
      <c r="M2269" s="277"/>
      <c r="N2269" s="277"/>
      <c r="O2269" s="277"/>
      <c r="P2269" s="277"/>
      <c r="Q2269" s="277"/>
    </row>
    <row r="2270" spans="1:17" s="275" customFormat="1" x14ac:dyDescent="0.2">
      <c r="A2270" s="282"/>
      <c r="B2270" s="282"/>
      <c r="C2270" s="282"/>
      <c r="D2270" s="279" t="s">
        <v>642</v>
      </c>
      <c r="E2270" s="276"/>
      <c r="F2270" s="386"/>
      <c r="G2270" s="386">
        <v>2.4</v>
      </c>
      <c r="H2270" s="386">
        <v>0.55000000000000004</v>
      </c>
      <c r="I2270" s="386"/>
      <c r="J2270" s="386">
        <v>1.32</v>
      </c>
      <c r="K2270" s="277"/>
      <c r="L2270" s="277"/>
      <c r="M2270" s="277"/>
      <c r="N2270" s="277"/>
      <c r="O2270" s="277"/>
      <c r="P2270" s="277"/>
      <c r="Q2270" s="277"/>
    </row>
    <row r="2271" spans="1:17" s="275" customFormat="1" x14ac:dyDescent="0.2">
      <c r="A2271" s="282"/>
      <c r="B2271" s="282"/>
      <c r="C2271" s="282"/>
      <c r="D2271" s="279" t="s">
        <v>643</v>
      </c>
      <c r="E2271" s="276"/>
      <c r="F2271" s="386"/>
      <c r="G2271" s="386">
        <v>2.4</v>
      </c>
      <c r="H2271" s="386">
        <v>0.55000000000000004</v>
      </c>
      <c r="I2271" s="386"/>
      <c r="J2271" s="386">
        <v>1.32</v>
      </c>
      <c r="K2271" s="277"/>
      <c r="L2271" s="277"/>
      <c r="M2271" s="277"/>
      <c r="N2271" s="277"/>
      <c r="O2271" s="277"/>
      <c r="P2271" s="277"/>
      <c r="Q2271" s="277"/>
    </row>
    <row r="2272" spans="1:17" s="275" customFormat="1" x14ac:dyDescent="0.2">
      <c r="A2272" s="282"/>
      <c r="B2272" s="282"/>
      <c r="C2272" s="282"/>
      <c r="D2272" s="279" t="s">
        <v>616</v>
      </c>
      <c r="E2272" s="276"/>
      <c r="F2272" s="386"/>
      <c r="G2272" s="386">
        <v>1</v>
      </c>
      <c r="H2272" s="386">
        <v>0.55000000000000004</v>
      </c>
      <c r="I2272" s="386"/>
      <c r="J2272" s="386">
        <v>0.55000000000000004</v>
      </c>
      <c r="K2272" s="277"/>
      <c r="L2272" s="277"/>
      <c r="M2272" s="277"/>
      <c r="N2272" s="277"/>
      <c r="O2272" s="277"/>
      <c r="P2272" s="277"/>
      <c r="Q2272" s="277"/>
    </row>
    <row r="2273" spans="1:17" s="275" customFormat="1" x14ac:dyDescent="0.2">
      <c r="A2273" s="282"/>
      <c r="B2273" s="282"/>
      <c r="C2273" s="282"/>
      <c r="D2273" s="279" t="s">
        <v>617</v>
      </c>
      <c r="E2273" s="276"/>
      <c r="F2273" s="386"/>
      <c r="G2273" s="386">
        <v>1</v>
      </c>
      <c r="H2273" s="386">
        <v>0.55000000000000004</v>
      </c>
      <c r="I2273" s="386"/>
      <c r="J2273" s="386">
        <v>0.55000000000000004</v>
      </c>
      <c r="K2273" s="277"/>
      <c r="L2273" s="277"/>
      <c r="M2273" s="277"/>
      <c r="N2273" s="277"/>
      <c r="O2273" s="277"/>
      <c r="P2273" s="277"/>
      <c r="Q2273" s="277"/>
    </row>
    <row r="2274" spans="1:17" s="275" customFormat="1" ht="10.15" x14ac:dyDescent="0.2">
      <c r="A2274" s="282"/>
      <c r="B2274" s="282"/>
      <c r="C2274" s="282"/>
      <c r="D2274" s="279" t="s">
        <v>177</v>
      </c>
      <c r="E2274" s="276"/>
      <c r="F2274" s="386"/>
      <c r="G2274" s="386">
        <v>1.5</v>
      </c>
      <c r="H2274" s="386">
        <v>1</v>
      </c>
      <c r="I2274" s="386"/>
      <c r="J2274" s="386">
        <v>1.5</v>
      </c>
      <c r="K2274" s="277"/>
      <c r="L2274" s="277"/>
      <c r="M2274" s="277"/>
      <c r="N2274" s="277"/>
      <c r="O2274" s="277"/>
      <c r="P2274" s="277"/>
      <c r="Q2274" s="277"/>
    </row>
    <row r="2275" spans="1:17" s="275" customFormat="1" x14ac:dyDescent="0.2">
      <c r="A2275" s="282"/>
      <c r="B2275" s="282"/>
      <c r="C2275" s="282"/>
      <c r="D2275" s="279" t="s">
        <v>548</v>
      </c>
      <c r="E2275" s="276"/>
      <c r="F2275" s="386"/>
      <c r="G2275" s="386">
        <v>2.81</v>
      </c>
      <c r="H2275" s="386">
        <v>0.72</v>
      </c>
      <c r="I2275" s="386"/>
      <c r="J2275" s="386">
        <v>2.02</v>
      </c>
      <c r="K2275" s="277"/>
      <c r="L2275" s="277"/>
      <c r="M2275" s="277"/>
      <c r="N2275" s="277"/>
      <c r="O2275" s="277"/>
      <c r="P2275" s="277"/>
      <c r="Q2275" s="277"/>
    </row>
    <row r="2276" spans="1:17" s="275" customFormat="1" x14ac:dyDescent="0.2">
      <c r="A2276" s="282"/>
      <c r="B2276" s="282"/>
      <c r="C2276" s="282"/>
      <c r="D2276" s="284" t="s">
        <v>192</v>
      </c>
      <c r="E2276" s="276"/>
      <c r="F2276" s="386"/>
      <c r="G2276" s="386"/>
      <c r="H2276" s="386"/>
      <c r="I2276" s="386"/>
      <c r="J2276" s="386"/>
      <c r="K2276" s="277"/>
      <c r="L2276" s="277"/>
      <c r="M2276" s="277"/>
      <c r="N2276" s="277"/>
      <c r="O2276" s="277"/>
      <c r="P2276" s="277"/>
      <c r="Q2276" s="277"/>
    </row>
    <row r="2277" spans="1:17" s="275" customFormat="1" x14ac:dyDescent="0.2">
      <c r="A2277" s="282"/>
      <c r="B2277" s="282"/>
      <c r="C2277" s="282"/>
      <c r="D2277" s="279" t="s">
        <v>612</v>
      </c>
      <c r="E2277" s="276"/>
      <c r="F2277" s="386"/>
      <c r="G2277" s="386">
        <v>4.71</v>
      </c>
      <c r="H2277" s="386">
        <v>0.15</v>
      </c>
      <c r="I2277" s="386"/>
      <c r="J2277" s="386">
        <v>0.71</v>
      </c>
      <c r="K2277" s="277"/>
      <c r="L2277" s="277"/>
      <c r="M2277" s="277"/>
      <c r="N2277" s="277"/>
      <c r="O2277" s="277"/>
      <c r="P2277" s="277"/>
      <c r="Q2277" s="277"/>
    </row>
    <row r="2278" spans="1:17" s="275" customFormat="1" x14ac:dyDescent="0.2">
      <c r="A2278" s="282"/>
      <c r="B2278" s="282"/>
      <c r="C2278" s="282"/>
      <c r="D2278" s="279" t="s">
        <v>616</v>
      </c>
      <c r="E2278" s="276"/>
      <c r="F2278" s="386"/>
      <c r="G2278" s="386">
        <v>1.6</v>
      </c>
      <c r="H2278" s="386">
        <v>0.15</v>
      </c>
      <c r="I2278" s="386"/>
      <c r="J2278" s="386">
        <v>0.24</v>
      </c>
      <c r="K2278" s="277"/>
      <c r="L2278" s="277"/>
      <c r="M2278" s="277"/>
      <c r="N2278" s="277"/>
      <c r="O2278" s="277"/>
      <c r="P2278" s="277"/>
      <c r="Q2278" s="277"/>
    </row>
    <row r="2279" spans="1:17" s="275" customFormat="1" x14ac:dyDescent="0.2">
      <c r="A2279" s="282"/>
      <c r="B2279" s="282"/>
      <c r="C2279" s="282"/>
      <c r="D2279" s="279" t="s">
        <v>617</v>
      </c>
      <c r="E2279" s="276"/>
      <c r="F2279" s="386"/>
      <c r="G2279" s="386">
        <v>1</v>
      </c>
      <c r="H2279" s="386">
        <v>0.15</v>
      </c>
      <c r="I2279" s="386"/>
      <c r="J2279" s="386">
        <v>0.15</v>
      </c>
      <c r="K2279" s="277"/>
      <c r="L2279" s="277"/>
      <c r="M2279" s="277"/>
      <c r="N2279" s="277"/>
      <c r="O2279" s="277"/>
      <c r="P2279" s="277"/>
      <c r="Q2279" s="277"/>
    </row>
    <row r="2280" spans="1:17" s="275" customFormat="1" ht="10.15" x14ac:dyDescent="0.2">
      <c r="A2280" s="282"/>
      <c r="B2280" s="282"/>
      <c r="C2280" s="282"/>
      <c r="D2280" s="279" t="s">
        <v>640</v>
      </c>
      <c r="E2280" s="276"/>
      <c r="F2280" s="386"/>
      <c r="G2280" s="386">
        <v>2.4</v>
      </c>
      <c r="H2280" s="386">
        <v>0.15</v>
      </c>
      <c r="I2280" s="386"/>
      <c r="J2280" s="386">
        <v>0.36</v>
      </c>
      <c r="K2280" s="277"/>
      <c r="L2280" s="277"/>
      <c r="M2280" s="277"/>
      <c r="N2280" s="277"/>
      <c r="O2280" s="277"/>
      <c r="P2280" s="277"/>
      <c r="Q2280" s="277"/>
    </row>
    <row r="2281" spans="1:17" s="275" customFormat="1" ht="10.15" x14ac:dyDescent="0.2">
      <c r="A2281" s="282"/>
      <c r="B2281" s="282"/>
      <c r="C2281" s="282"/>
      <c r="D2281" s="279" t="s">
        <v>641</v>
      </c>
      <c r="E2281" s="276"/>
      <c r="F2281" s="386"/>
      <c r="G2281" s="386">
        <v>2.4</v>
      </c>
      <c r="H2281" s="386">
        <v>0.15</v>
      </c>
      <c r="I2281" s="386"/>
      <c r="J2281" s="386">
        <v>0.36</v>
      </c>
      <c r="K2281" s="277"/>
      <c r="L2281" s="277"/>
      <c r="M2281" s="277"/>
      <c r="N2281" s="277"/>
      <c r="O2281" s="277"/>
      <c r="P2281" s="277"/>
      <c r="Q2281" s="277"/>
    </row>
    <row r="2282" spans="1:17" s="275" customFormat="1" x14ac:dyDescent="0.2">
      <c r="A2282" s="282"/>
      <c r="B2282" s="282"/>
      <c r="C2282" s="282"/>
      <c r="D2282" s="279" t="s">
        <v>631</v>
      </c>
      <c r="E2282" s="276"/>
      <c r="F2282" s="386"/>
      <c r="G2282" s="386">
        <v>2.68</v>
      </c>
      <c r="H2282" s="386">
        <v>0.15</v>
      </c>
      <c r="I2282" s="386"/>
      <c r="J2282" s="386">
        <v>0.4</v>
      </c>
      <c r="K2282" s="277"/>
      <c r="L2282" s="277"/>
      <c r="M2282" s="277"/>
      <c r="N2282" s="277"/>
      <c r="O2282" s="277"/>
      <c r="P2282" s="277"/>
      <c r="Q2282" s="277"/>
    </row>
    <row r="2283" spans="1:17" s="275" customFormat="1" ht="10.15" x14ac:dyDescent="0.2">
      <c r="A2283" s="282"/>
      <c r="B2283" s="282"/>
      <c r="C2283" s="282"/>
      <c r="D2283" s="279"/>
      <c r="E2283" s="276"/>
      <c r="F2283" s="386"/>
      <c r="G2283" s="386">
        <v>1.38</v>
      </c>
      <c r="H2283" s="386">
        <v>0.15</v>
      </c>
      <c r="I2283" s="386"/>
      <c r="J2283" s="386">
        <v>0.21</v>
      </c>
      <c r="K2283" s="277"/>
      <c r="L2283" s="277"/>
      <c r="M2283" s="277"/>
      <c r="N2283" s="277"/>
      <c r="O2283" s="277"/>
      <c r="P2283" s="277"/>
      <c r="Q2283" s="277"/>
    </row>
    <row r="2284" spans="1:17" s="275" customFormat="1" ht="10.15" x14ac:dyDescent="0.2">
      <c r="A2284" s="282"/>
      <c r="B2284" s="282"/>
      <c r="C2284" s="282"/>
      <c r="D2284" s="279"/>
      <c r="E2284" s="276"/>
      <c r="F2284" s="386"/>
      <c r="G2284" s="386">
        <v>1.98</v>
      </c>
      <c r="H2284" s="386">
        <v>0.15</v>
      </c>
      <c r="I2284" s="386"/>
      <c r="J2284" s="386">
        <v>0.3</v>
      </c>
      <c r="K2284" s="277"/>
      <c r="L2284" s="277"/>
      <c r="M2284" s="277"/>
      <c r="N2284" s="277"/>
      <c r="O2284" s="277"/>
      <c r="P2284" s="277"/>
      <c r="Q2284" s="277"/>
    </row>
    <row r="2285" spans="1:17" s="275" customFormat="1" ht="10.15" x14ac:dyDescent="0.2">
      <c r="A2285" s="282"/>
      <c r="B2285" s="282"/>
      <c r="C2285" s="282"/>
      <c r="D2285" s="279"/>
      <c r="E2285" s="276"/>
      <c r="F2285" s="386"/>
      <c r="G2285" s="386">
        <v>1.21</v>
      </c>
      <c r="H2285" s="386">
        <v>0.15</v>
      </c>
      <c r="I2285" s="386"/>
      <c r="J2285" s="386">
        <v>0.18</v>
      </c>
      <c r="K2285" s="277"/>
      <c r="L2285" s="277"/>
      <c r="M2285" s="277"/>
      <c r="N2285" s="277"/>
      <c r="O2285" s="277"/>
      <c r="P2285" s="277"/>
      <c r="Q2285" s="277"/>
    </row>
    <row r="2286" spans="1:17" s="275" customFormat="1" ht="10.15" x14ac:dyDescent="0.2">
      <c r="A2286" s="282"/>
      <c r="B2286" s="282"/>
      <c r="C2286" s="282"/>
      <c r="D2286" s="279"/>
      <c r="E2286" s="276"/>
      <c r="F2286" s="386"/>
      <c r="G2286" s="386">
        <v>3.95</v>
      </c>
      <c r="H2286" s="386">
        <v>0.15</v>
      </c>
      <c r="I2286" s="386"/>
      <c r="J2286" s="386">
        <v>0.59</v>
      </c>
      <c r="K2286" s="277"/>
      <c r="L2286" s="277"/>
      <c r="M2286" s="277"/>
      <c r="N2286" s="277"/>
      <c r="O2286" s="277"/>
      <c r="P2286" s="277"/>
      <c r="Q2286" s="277"/>
    </row>
    <row r="2287" spans="1:17" s="275" customFormat="1" ht="10.15" x14ac:dyDescent="0.2">
      <c r="A2287" s="282"/>
      <c r="B2287" s="282"/>
      <c r="C2287" s="282"/>
      <c r="D2287" s="279"/>
      <c r="E2287" s="276"/>
      <c r="F2287" s="386"/>
      <c r="G2287" s="386">
        <v>3.82</v>
      </c>
      <c r="H2287" s="386">
        <v>0.15</v>
      </c>
      <c r="I2287" s="386"/>
      <c r="J2287" s="386">
        <v>0.56999999999999995</v>
      </c>
      <c r="K2287" s="277"/>
      <c r="L2287" s="277"/>
      <c r="M2287" s="277"/>
      <c r="N2287" s="277"/>
      <c r="O2287" s="277"/>
      <c r="P2287" s="277"/>
      <c r="Q2287" s="277"/>
    </row>
    <row r="2288" spans="1:17" s="275" customFormat="1" x14ac:dyDescent="0.2">
      <c r="A2288" s="282"/>
      <c r="B2288" s="282"/>
      <c r="C2288" s="282"/>
      <c r="D2288" s="279" t="s">
        <v>616</v>
      </c>
      <c r="E2288" s="276"/>
      <c r="F2288" s="386"/>
      <c r="G2288" s="386">
        <v>1</v>
      </c>
      <c r="H2288" s="386">
        <v>0.15</v>
      </c>
      <c r="I2288" s="386"/>
      <c r="J2288" s="386">
        <v>0.15</v>
      </c>
      <c r="K2288" s="277"/>
      <c r="L2288" s="277"/>
      <c r="M2288" s="277"/>
      <c r="N2288" s="277"/>
      <c r="O2288" s="277"/>
      <c r="P2288" s="277"/>
      <c r="Q2288" s="277"/>
    </row>
    <row r="2289" spans="1:17" s="275" customFormat="1" x14ac:dyDescent="0.2">
      <c r="A2289" s="282"/>
      <c r="B2289" s="282"/>
      <c r="C2289" s="282"/>
      <c r="D2289" s="279" t="s">
        <v>617</v>
      </c>
      <c r="E2289" s="276"/>
      <c r="F2289" s="386"/>
      <c r="G2289" s="386">
        <v>1</v>
      </c>
      <c r="H2289" s="386">
        <v>0.15</v>
      </c>
      <c r="I2289" s="386"/>
      <c r="J2289" s="386">
        <v>0.15</v>
      </c>
      <c r="K2289" s="277"/>
      <c r="L2289" s="277"/>
      <c r="M2289" s="277"/>
      <c r="N2289" s="277"/>
      <c r="O2289" s="277"/>
      <c r="P2289" s="277"/>
      <c r="Q2289" s="277"/>
    </row>
    <row r="2290" spans="1:17" s="275" customFormat="1" ht="10.15" x14ac:dyDescent="0.2">
      <c r="A2290" s="282"/>
      <c r="B2290" s="282"/>
      <c r="C2290" s="282"/>
      <c r="D2290" s="284" t="s">
        <v>907</v>
      </c>
      <c r="E2290" s="276"/>
      <c r="F2290" s="386"/>
      <c r="G2290" s="386"/>
      <c r="H2290" s="386"/>
      <c r="I2290" s="386"/>
      <c r="J2290" s="383">
        <f>SUM(J2266:J2289)</f>
        <v>17.18</v>
      </c>
      <c r="K2290" s="277"/>
      <c r="L2290" s="277"/>
      <c r="M2290" s="277"/>
      <c r="N2290" s="277"/>
      <c r="O2290" s="277"/>
      <c r="P2290" s="277"/>
      <c r="Q2290" s="277"/>
    </row>
    <row r="2291" spans="1:17" s="275" customFormat="1" ht="10.15" x14ac:dyDescent="0.2">
      <c r="A2291" s="282"/>
      <c r="B2291" s="282"/>
      <c r="C2291" s="282"/>
      <c r="D2291" s="126"/>
      <c r="E2291" s="119"/>
      <c r="F2291" s="384"/>
      <c r="G2291" s="384"/>
      <c r="H2291" s="384"/>
      <c r="I2291" s="384"/>
      <c r="J2291" s="384"/>
      <c r="K2291" s="277"/>
      <c r="L2291" s="277"/>
      <c r="M2291" s="277"/>
      <c r="N2291" s="277"/>
      <c r="O2291" s="277"/>
      <c r="P2291" s="277"/>
      <c r="Q2291" s="277"/>
    </row>
    <row r="2292" spans="1:17" s="258" customFormat="1" ht="22.5" x14ac:dyDescent="0.2">
      <c r="A2292" s="280" t="s">
        <v>123</v>
      </c>
      <c r="B2292" s="280" t="s">
        <v>166</v>
      </c>
      <c r="C2292" s="280">
        <v>86906</v>
      </c>
      <c r="D2292" s="261" t="s">
        <v>836</v>
      </c>
      <c r="E2292" s="281" t="s">
        <v>138</v>
      </c>
      <c r="F2292" s="383"/>
      <c r="G2292" s="383"/>
      <c r="H2292" s="383"/>
      <c r="I2292" s="383"/>
      <c r="J2292" s="383"/>
      <c r="K2292" s="283">
        <f>J2295</f>
        <v>15</v>
      </c>
      <c r="L2292" s="283">
        <v>42.52</v>
      </c>
      <c r="M2292" s="283">
        <f>ROUND(L2292*(1+$T$7),2)</f>
        <v>51.51</v>
      </c>
      <c r="N2292" s="283">
        <f>TRUNC(K2292*M2292,2)</f>
        <v>772.65</v>
      </c>
      <c r="O2292" s="283">
        <v>42.27</v>
      </c>
      <c r="P2292" s="283">
        <f>ROUND(O2292*(1+$S$7),2)</f>
        <v>53.78</v>
      </c>
      <c r="Q2292" s="283">
        <f>TRUNC(K2292*P2292,2)</f>
        <v>806.7</v>
      </c>
    </row>
    <row r="2293" spans="1:17" s="275" customFormat="1" x14ac:dyDescent="0.2">
      <c r="A2293" s="282"/>
      <c r="B2293" s="282"/>
      <c r="C2293" s="282"/>
      <c r="D2293" s="279" t="s">
        <v>1174</v>
      </c>
      <c r="E2293" s="276"/>
      <c r="F2293" s="386">
        <f>J2250</f>
        <v>4</v>
      </c>
      <c r="G2293" s="386"/>
      <c r="H2293" s="386"/>
      <c r="I2293" s="386"/>
      <c r="J2293" s="386">
        <f>ROUND(PRODUCT(F2293:I2293),2)</f>
        <v>4</v>
      </c>
      <c r="K2293" s="277"/>
      <c r="L2293" s="277"/>
      <c r="M2293" s="277"/>
      <c r="N2293" s="277"/>
      <c r="O2293" s="277"/>
      <c r="P2293" s="277"/>
      <c r="Q2293" s="277"/>
    </row>
    <row r="2294" spans="1:17" s="275" customFormat="1" x14ac:dyDescent="0.2">
      <c r="A2294" s="282"/>
      <c r="B2294" s="282"/>
      <c r="C2294" s="282"/>
      <c r="D2294" s="279" t="s">
        <v>1173</v>
      </c>
      <c r="E2294" s="276"/>
      <c r="F2294" s="386">
        <f>J2263</f>
        <v>11</v>
      </c>
      <c r="G2294" s="386"/>
      <c r="H2294" s="386"/>
      <c r="I2294" s="386"/>
      <c r="J2294" s="386">
        <f>ROUND(PRODUCT(F2294:I2294),2)</f>
        <v>11</v>
      </c>
      <c r="K2294" s="277"/>
      <c r="L2294" s="277"/>
      <c r="M2294" s="277"/>
      <c r="N2294" s="277"/>
      <c r="O2294" s="277"/>
      <c r="P2294" s="277"/>
      <c r="Q2294" s="277"/>
    </row>
    <row r="2295" spans="1:17" s="275" customFormat="1" ht="10.15" x14ac:dyDescent="0.2">
      <c r="A2295" s="282"/>
      <c r="B2295" s="282"/>
      <c r="C2295" s="282"/>
      <c r="D2295" s="284" t="str">
        <f>"Total item "&amp;A2292</f>
        <v>Total item 11.13</v>
      </c>
      <c r="E2295" s="276"/>
      <c r="F2295" s="386"/>
      <c r="G2295" s="386"/>
      <c r="H2295" s="386"/>
      <c r="I2295" s="386"/>
      <c r="J2295" s="383">
        <f>SUM(J2293:J2294)</f>
        <v>15</v>
      </c>
      <c r="K2295" s="277"/>
      <c r="L2295" s="277"/>
      <c r="M2295" s="277"/>
      <c r="N2295" s="277"/>
      <c r="O2295" s="277"/>
      <c r="P2295" s="277"/>
      <c r="Q2295" s="277"/>
    </row>
    <row r="2296" spans="1:17" s="275" customFormat="1" ht="10.15" x14ac:dyDescent="0.2">
      <c r="A2296" s="282"/>
      <c r="B2296" s="282"/>
      <c r="C2296" s="282"/>
      <c r="D2296" s="126"/>
      <c r="E2296" s="119"/>
      <c r="F2296" s="384"/>
      <c r="G2296" s="384"/>
      <c r="H2296" s="384"/>
      <c r="I2296" s="384"/>
      <c r="J2296" s="384"/>
      <c r="K2296" s="277"/>
      <c r="L2296" s="277"/>
      <c r="M2296" s="277"/>
      <c r="N2296" s="277"/>
      <c r="O2296" s="277"/>
      <c r="P2296" s="277"/>
      <c r="Q2296" s="277"/>
    </row>
    <row r="2297" spans="1:17" s="258" customFormat="1" ht="22.5" x14ac:dyDescent="0.2">
      <c r="A2297" s="280" t="s">
        <v>124</v>
      </c>
      <c r="B2297" s="280" t="s">
        <v>166</v>
      </c>
      <c r="C2297" s="280">
        <v>86916</v>
      </c>
      <c r="D2297" s="261" t="s">
        <v>835</v>
      </c>
      <c r="E2297" s="281" t="s">
        <v>138</v>
      </c>
      <c r="F2297" s="383"/>
      <c r="G2297" s="383"/>
      <c r="H2297" s="383"/>
      <c r="I2297" s="383"/>
      <c r="J2297" s="383"/>
      <c r="K2297" s="283">
        <f>J2299</f>
        <v>4</v>
      </c>
      <c r="L2297" s="283">
        <v>25.13</v>
      </c>
      <c r="M2297" s="283">
        <f>ROUND(L2297*(1+$T$7),2)</f>
        <v>30.44</v>
      </c>
      <c r="N2297" s="283">
        <f>TRUNC(K2297*M2297,2)</f>
        <v>121.76</v>
      </c>
      <c r="O2297" s="283">
        <v>24.73</v>
      </c>
      <c r="P2297" s="283">
        <f>ROUND(O2297*(1+$S$7),2)</f>
        <v>31.47</v>
      </c>
      <c r="Q2297" s="283">
        <f>TRUNC(K2297*P2297,2)</f>
        <v>125.88</v>
      </c>
    </row>
    <row r="2298" spans="1:17" s="275" customFormat="1" ht="10.15" x14ac:dyDescent="0.2">
      <c r="A2298" s="282"/>
      <c r="B2298" s="282"/>
      <c r="C2298" s="282"/>
      <c r="D2298" s="279" t="s">
        <v>644</v>
      </c>
      <c r="E2298" s="276"/>
      <c r="F2298" s="386">
        <v>4</v>
      </c>
      <c r="G2298" s="386"/>
      <c r="H2298" s="386"/>
      <c r="I2298" s="386"/>
      <c r="J2298" s="386">
        <f>ROUND(PRODUCT(F2298:I2298),2)</f>
        <v>4</v>
      </c>
      <c r="K2298" s="277"/>
      <c r="L2298" s="277"/>
      <c r="M2298" s="277"/>
      <c r="N2298" s="277"/>
      <c r="O2298" s="277"/>
      <c r="P2298" s="277"/>
      <c r="Q2298" s="277"/>
    </row>
    <row r="2299" spans="1:17" s="275" customFormat="1" ht="10.15" x14ac:dyDescent="0.2">
      <c r="A2299" s="282"/>
      <c r="B2299" s="282"/>
      <c r="C2299" s="282"/>
      <c r="D2299" s="284" t="str">
        <f>"Total item "&amp;A2297</f>
        <v>Total item 11.14</v>
      </c>
      <c r="E2299" s="276"/>
      <c r="F2299" s="386"/>
      <c r="G2299" s="386"/>
      <c r="H2299" s="386"/>
      <c r="I2299" s="386"/>
      <c r="J2299" s="383">
        <f>SUM(J2298:J2298)</f>
        <v>4</v>
      </c>
      <c r="K2299" s="277"/>
      <c r="L2299" s="277"/>
      <c r="M2299" s="277"/>
      <c r="N2299" s="277"/>
      <c r="O2299" s="277"/>
      <c r="P2299" s="277"/>
      <c r="Q2299" s="277"/>
    </row>
    <row r="2300" spans="1:17" s="275" customFormat="1" ht="10.15" x14ac:dyDescent="0.2">
      <c r="A2300" s="282"/>
      <c r="B2300" s="282"/>
      <c r="C2300" s="282"/>
      <c r="D2300" s="126"/>
      <c r="E2300" s="119"/>
      <c r="F2300" s="384"/>
      <c r="G2300" s="384"/>
      <c r="H2300" s="384"/>
      <c r="I2300" s="384"/>
      <c r="J2300" s="384"/>
      <c r="K2300" s="277"/>
      <c r="L2300" s="277"/>
      <c r="M2300" s="277"/>
      <c r="N2300" s="277"/>
      <c r="O2300" s="277"/>
      <c r="P2300" s="277"/>
      <c r="Q2300" s="277"/>
    </row>
    <row r="2301" spans="1:17" s="258" customFormat="1" ht="33.75" x14ac:dyDescent="0.2">
      <c r="A2301" s="280" t="s">
        <v>125</v>
      </c>
      <c r="B2301" s="280" t="s">
        <v>166</v>
      </c>
      <c r="C2301" s="280">
        <v>89986</v>
      </c>
      <c r="D2301" s="261" t="s">
        <v>834</v>
      </c>
      <c r="E2301" s="281" t="s">
        <v>138</v>
      </c>
      <c r="F2301" s="383"/>
      <c r="G2301" s="383"/>
      <c r="H2301" s="383"/>
      <c r="I2301" s="383"/>
      <c r="J2301" s="383"/>
      <c r="K2301" s="283">
        <f>J2311</f>
        <v>7</v>
      </c>
      <c r="L2301" s="283">
        <v>58.18</v>
      </c>
      <c r="M2301" s="283">
        <f>ROUND(L2301*(1+$T$7),2)</f>
        <v>70.48</v>
      </c>
      <c r="N2301" s="283">
        <f>TRUNC(K2301*M2301,2)</f>
        <v>493.36</v>
      </c>
      <c r="O2301" s="283">
        <v>57.21</v>
      </c>
      <c r="P2301" s="283">
        <f>ROUND(O2301*(1+$S$7),2)</f>
        <v>72.790000000000006</v>
      </c>
      <c r="Q2301" s="283">
        <f>TRUNC(K2301*P2301,2)</f>
        <v>509.53</v>
      </c>
    </row>
    <row r="2302" spans="1:17" s="275" customFormat="1" x14ac:dyDescent="0.2">
      <c r="A2302" s="282"/>
      <c r="B2302" s="282"/>
      <c r="C2302" s="282"/>
      <c r="D2302" s="279" t="s">
        <v>631</v>
      </c>
      <c r="E2302" s="276"/>
      <c r="F2302" s="386"/>
      <c r="G2302" s="386"/>
      <c r="H2302" s="386"/>
      <c r="I2302" s="386"/>
      <c r="J2302" s="386"/>
      <c r="K2302" s="277"/>
      <c r="L2302" s="277"/>
      <c r="M2302" s="277"/>
      <c r="N2302" s="277"/>
      <c r="O2302" s="277"/>
      <c r="P2302" s="277"/>
      <c r="Q2302" s="277"/>
    </row>
    <row r="2303" spans="1:17" s="275" customFormat="1" ht="10.15" x14ac:dyDescent="0.2">
      <c r="A2303" s="282"/>
      <c r="B2303" s="282"/>
      <c r="C2303" s="282"/>
      <c r="D2303" s="279" t="s">
        <v>472</v>
      </c>
      <c r="E2303" s="276"/>
      <c r="F2303" s="386">
        <v>1</v>
      </c>
      <c r="G2303" s="386"/>
      <c r="H2303" s="386"/>
      <c r="I2303" s="386"/>
      <c r="J2303" s="386">
        <f t="shared" ref="J2303:J2310" si="153">ROUND(PRODUCT(F2303:I2303),2)</f>
        <v>1</v>
      </c>
      <c r="K2303" s="277"/>
      <c r="L2303" s="277"/>
      <c r="M2303" s="277"/>
      <c r="N2303" s="277"/>
      <c r="O2303" s="277"/>
      <c r="P2303" s="277"/>
      <c r="Q2303" s="277"/>
    </row>
    <row r="2304" spans="1:17" s="275" customFormat="1" ht="10.15" x14ac:dyDescent="0.2">
      <c r="A2304" s="282"/>
      <c r="B2304" s="282"/>
      <c r="C2304" s="282"/>
      <c r="D2304" s="279" t="s">
        <v>500</v>
      </c>
      <c r="E2304" s="276"/>
      <c r="F2304" s="386">
        <v>1</v>
      </c>
      <c r="G2304" s="386"/>
      <c r="H2304" s="386"/>
      <c r="I2304" s="386"/>
      <c r="J2304" s="386">
        <f t="shared" si="153"/>
        <v>1</v>
      </c>
      <c r="K2304" s="277"/>
      <c r="L2304" s="277"/>
      <c r="M2304" s="277"/>
      <c r="N2304" s="277"/>
      <c r="O2304" s="277"/>
      <c r="P2304" s="277"/>
      <c r="Q2304" s="277"/>
    </row>
    <row r="2305" spans="1:17" s="275" customFormat="1" ht="10.15" x14ac:dyDescent="0.2">
      <c r="A2305" s="282"/>
      <c r="B2305" s="282"/>
      <c r="C2305" s="282"/>
      <c r="D2305" s="279" t="s">
        <v>632</v>
      </c>
      <c r="E2305" s="276"/>
      <c r="F2305" s="386">
        <v>1</v>
      </c>
      <c r="G2305" s="386"/>
      <c r="H2305" s="386"/>
      <c r="I2305" s="386"/>
      <c r="J2305" s="386">
        <f t="shared" si="153"/>
        <v>1</v>
      </c>
      <c r="K2305" s="277"/>
      <c r="L2305" s="277"/>
      <c r="M2305" s="277"/>
      <c r="N2305" s="277"/>
      <c r="O2305" s="277"/>
      <c r="P2305" s="277"/>
      <c r="Q2305" s="277"/>
    </row>
    <row r="2306" spans="1:17" s="275" customFormat="1" x14ac:dyDescent="0.2">
      <c r="A2306" s="282"/>
      <c r="B2306" s="282"/>
      <c r="C2306" s="282"/>
      <c r="D2306" s="284" t="s">
        <v>612</v>
      </c>
      <c r="E2306" s="276"/>
      <c r="F2306" s="386"/>
      <c r="G2306" s="386"/>
      <c r="H2306" s="386"/>
      <c r="I2306" s="386"/>
      <c r="J2306" s="386"/>
      <c r="K2306" s="277"/>
      <c r="L2306" s="277"/>
      <c r="M2306" s="277"/>
      <c r="N2306" s="277"/>
      <c r="O2306" s="277"/>
      <c r="P2306" s="277"/>
      <c r="Q2306" s="277"/>
    </row>
    <row r="2307" spans="1:17" s="275" customFormat="1" ht="10.15" x14ac:dyDescent="0.2">
      <c r="A2307" s="282"/>
      <c r="B2307" s="282"/>
      <c r="C2307" s="282"/>
      <c r="D2307" s="279" t="s">
        <v>472</v>
      </c>
      <c r="E2307" s="276"/>
      <c r="F2307" s="386">
        <v>1</v>
      </c>
      <c r="G2307" s="386"/>
      <c r="H2307" s="386"/>
      <c r="I2307" s="386"/>
      <c r="J2307" s="386">
        <f t="shared" si="153"/>
        <v>1</v>
      </c>
      <c r="K2307" s="277"/>
      <c r="L2307" s="277"/>
      <c r="M2307" s="277"/>
      <c r="N2307" s="277"/>
      <c r="O2307" s="277"/>
      <c r="P2307" s="277"/>
      <c r="Q2307" s="277"/>
    </row>
    <row r="2308" spans="1:17" s="275" customFormat="1" ht="10.15" x14ac:dyDescent="0.2">
      <c r="A2308" s="282"/>
      <c r="B2308" s="282"/>
      <c r="C2308" s="282"/>
      <c r="D2308" s="279" t="s">
        <v>500</v>
      </c>
      <c r="E2308" s="276"/>
      <c r="F2308" s="386">
        <v>1</v>
      </c>
      <c r="G2308" s="386"/>
      <c r="H2308" s="386"/>
      <c r="I2308" s="386"/>
      <c r="J2308" s="386">
        <f t="shared" si="153"/>
        <v>1</v>
      </c>
      <c r="K2308" s="277"/>
      <c r="L2308" s="277"/>
      <c r="M2308" s="277"/>
      <c r="N2308" s="277"/>
      <c r="O2308" s="277"/>
      <c r="P2308" s="277"/>
      <c r="Q2308" s="277"/>
    </row>
    <row r="2309" spans="1:17" s="275" customFormat="1" x14ac:dyDescent="0.2">
      <c r="A2309" s="282"/>
      <c r="B2309" s="282"/>
      <c r="C2309" s="282"/>
      <c r="D2309" s="279" t="s">
        <v>616</v>
      </c>
      <c r="E2309" s="276"/>
      <c r="F2309" s="386">
        <v>1</v>
      </c>
      <c r="G2309" s="386"/>
      <c r="H2309" s="386"/>
      <c r="I2309" s="386"/>
      <c r="J2309" s="386">
        <f t="shared" si="153"/>
        <v>1</v>
      </c>
      <c r="K2309" s="277"/>
      <c r="L2309" s="277"/>
      <c r="M2309" s="277"/>
      <c r="N2309" s="277"/>
      <c r="O2309" s="277"/>
      <c r="P2309" s="277"/>
      <c r="Q2309" s="277"/>
    </row>
    <row r="2310" spans="1:17" s="275" customFormat="1" x14ac:dyDescent="0.2">
      <c r="A2310" s="282"/>
      <c r="B2310" s="282"/>
      <c r="C2310" s="282"/>
      <c r="D2310" s="279" t="s">
        <v>619</v>
      </c>
      <c r="E2310" s="276"/>
      <c r="F2310" s="386">
        <v>1</v>
      </c>
      <c r="G2310" s="386"/>
      <c r="H2310" s="386"/>
      <c r="I2310" s="386"/>
      <c r="J2310" s="386">
        <f t="shared" si="153"/>
        <v>1</v>
      </c>
      <c r="K2310" s="277"/>
      <c r="L2310" s="277"/>
      <c r="M2310" s="277"/>
      <c r="N2310" s="277"/>
      <c r="O2310" s="277"/>
      <c r="P2310" s="277"/>
      <c r="Q2310" s="277"/>
    </row>
    <row r="2311" spans="1:17" s="275" customFormat="1" ht="10.15" x14ac:dyDescent="0.2">
      <c r="A2311" s="282"/>
      <c r="B2311" s="282"/>
      <c r="C2311" s="282"/>
      <c r="D2311" s="284" t="str">
        <f>"Total item "&amp;A2301</f>
        <v>Total item 11.15</v>
      </c>
      <c r="E2311" s="276"/>
      <c r="F2311" s="386"/>
      <c r="G2311" s="386"/>
      <c r="H2311" s="386"/>
      <c r="I2311" s="386"/>
      <c r="J2311" s="383">
        <f>SUM(J2302:J2310)</f>
        <v>7</v>
      </c>
      <c r="K2311" s="277"/>
      <c r="L2311" s="277"/>
      <c r="M2311" s="277"/>
      <c r="N2311" s="277"/>
      <c r="O2311" s="277"/>
      <c r="P2311" s="277"/>
      <c r="Q2311" s="277"/>
    </row>
    <row r="2312" spans="1:17" s="275" customFormat="1" ht="10.15" x14ac:dyDescent="0.2">
      <c r="A2312" s="282"/>
      <c r="B2312" s="282"/>
      <c r="C2312" s="282"/>
      <c r="D2312" s="126"/>
      <c r="E2312" s="119"/>
      <c r="F2312" s="384"/>
      <c r="G2312" s="384"/>
      <c r="H2312" s="384"/>
      <c r="I2312" s="384"/>
      <c r="J2312" s="384"/>
      <c r="K2312" s="277"/>
      <c r="L2312" s="277"/>
      <c r="M2312" s="277"/>
      <c r="N2312" s="277"/>
      <c r="O2312" s="277"/>
      <c r="P2312" s="277"/>
      <c r="Q2312" s="277"/>
    </row>
    <row r="2313" spans="1:17" s="258" customFormat="1" ht="22.5" x14ac:dyDescent="0.2">
      <c r="A2313" s="280" t="s">
        <v>126</v>
      </c>
      <c r="B2313" s="280" t="s">
        <v>166</v>
      </c>
      <c r="C2313" s="280" t="s">
        <v>1289</v>
      </c>
      <c r="D2313" s="261" t="s">
        <v>1290</v>
      </c>
      <c r="E2313" s="281" t="s">
        <v>204</v>
      </c>
      <c r="F2313" s="383"/>
      <c r="G2313" s="383"/>
      <c r="H2313" s="383"/>
      <c r="I2313" s="383"/>
      <c r="J2313" s="383"/>
      <c r="K2313" s="283">
        <f>J2315</f>
        <v>1</v>
      </c>
      <c r="L2313" s="283">
        <v>51.91</v>
      </c>
      <c r="M2313" s="283">
        <f>ROUND(L2313*(1+$T$7),2)</f>
        <v>62.88</v>
      </c>
      <c r="N2313" s="283">
        <f>TRUNC(K2313*M2313,2)</f>
        <v>62.88</v>
      </c>
      <c r="O2313" s="283">
        <v>51</v>
      </c>
      <c r="P2313" s="283">
        <f>ROUND(O2313*(1+$S$7),2)</f>
        <v>64.89</v>
      </c>
      <c r="Q2313" s="283">
        <f>TRUNC(K2313*P2313,2)</f>
        <v>64.89</v>
      </c>
    </row>
    <row r="2314" spans="1:17" s="275" customFormat="1" x14ac:dyDescent="0.2">
      <c r="A2314" s="282"/>
      <c r="B2314" s="282"/>
      <c r="C2314" s="282"/>
      <c r="D2314" s="279" t="s">
        <v>619</v>
      </c>
      <c r="E2314" s="276"/>
      <c r="F2314" s="386">
        <v>1</v>
      </c>
      <c r="G2314" s="386"/>
      <c r="H2314" s="386"/>
      <c r="I2314" s="386"/>
      <c r="J2314" s="386">
        <f t="shared" ref="J2314" si="154">ROUND(PRODUCT(F2314:I2314),2)</f>
        <v>1</v>
      </c>
      <c r="K2314" s="277"/>
      <c r="L2314" s="277"/>
      <c r="M2314" s="277"/>
      <c r="N2314" s="277"/>
      <c r="O2314" s="277"/>
      <c r="P2314" s="277"/>
      <c r="Q2314" s="277"/>
    </row>
    <row r="2315" spans="1:17" s="275" customFormat="1" ht="10.15" x14ac:dyDescent="0.2">
      <c r="A2315" s="282"/>
      <c r="B2315" s="282"/>
      <c r="C2315" s="282"/>
      <c r="D2315" s="284" t="str">
        <f>"Total item "&amp;A2313</f>
        <v>Total item 11.16</v>
      </c>
      <c r="E2315" s="276"/>
      <c r="F2315" s="386"/>
      <c r="G2315" s="386"/>
      <c r="H2315" s="386"/>
      <c r="I2315" s="386"/>
      <c r="J2315" s="383">
        <f>SUM(J2314:J2314)</f>
        <v>1</v>
      </c>
      <c r="K2315" s="277"/>
      <c r="L2315" s="277"/>
      <c r="M2315" s="277"/>
      <c r="N2315" s="277"/>
      <c r="O2315" s="277"/>
      <c r="P2315" s="277"/>
      <c r="Q2315" s="277"/>
    </row>
    <row r="2316" spans="1:17" s="275" customFormat="1" ht="10.15" x14ac:dyDescent="0.2">
      <c r="A2316" s="282"/>
      <c r="B2316" s="282"/>
      <c r="C2316" s="282"/>
      <c r="D2316" s="284"/>
      <c r="E2316" s="276"/>
      <c r="F2316" s="386"/>
      <c r="G2316" s="386"/>
      <c r="H2316" s="386"/>
      <c r="I2316" s="386"/>
      <c r="J2316" s="401"/>
      <c r="K2316" s="277"/>
      <c r="L2316" s="277"/>
      <c r="M2316" s="277"/>
      <c r="N2316" s="277"/>
      <c r="O2316" s="277"/>
      <c r="P2316" s="277"/>
      <c r="Q2316" s="277"/>
    </row>
    <row r="2317" spans="1:17" s="258" customFormat="1" x14ac:dyDescent="0.2">
      <c r="A2317" s="280" t="s">
        <v>127</v>
      </c>
      <c r="B2317" s="280" t="s">
        <v>166</v>
      </c>
      <c r="C2317" s="280">
        <v>88503</v>
      </c>
      <c r="D2317" s="261" t="s">
        <v>878</v>
      </c>
      <c r="E2317" s="281" t="s">
        <v>138</v>
      </c>
      <c r="F2317" s="383"/>
      <c r="G2317" s="383"/>
      <c r="H2317" s="383"/>
      <c r="I2317" s="383"/>
      <c r="J2317" s="383"/>
      <c r="K2317" s="283">
        <f>J2319</f>
        <v>3</v>
      </c>
      <c r="L2317" s="283">
        <v>659.55</v>
      </c>
      <c r="M2317" s="283">
        <f>ROUND(L2317*(1+$T$7),2)</f>
        <v>798.98</v>
      </c>
      <c r="N2317" s="283">
        <f>TRUNC(K2317*M2317,2)</f>
        <v>2396.94</v>
      </c>
      <c r="O2317" s="283">
        <v>632.14</v>
      </c>
      <c r="P2317" s="283">
        <f>ROUND(O2317*(1+$S$7),2)</f>
        <v>804.33</v>
      </c>
      <c r="Q2317" s="283">
        <f>TRUNC(K2317*P2317,2)</f>
        <v>2412.9899999999998</v>
      </c>
    </row>
    <row r="2318" spans="1:17" s="275" customFormat="1" ht="10.15" x14ac:dyDescent="0.2">
      <c r="A2318" s="282"/>
      <c r="B2318" s="282"/>
      <c r="C2318" s="282"/>
      <c r="D2318" s="279"/>
      <c r="E2318" s="276"/>
      <c r="F2318" s="386">
        <v>3</v>
      </c>
      <c r="G2318" s="386"/>
      <c r="H2318" s="386"/>
      <c r="I2318" s="386"/>
      <c r="J2318" s="386">
        <f t="shared" ref="J2318" si="155">ROUND(PRODUCT(F2318:I2318),2)</f>
        <v>3</v>
      </c>
      <c r="K2318" s="277"/>
      <c r="L2318" s="277"/>
      <c r="M2318" s="277"/>
      <c r="N2318" s="277"/>
      <c r="O2318" s="277"/>
      <c r="P2318" s="277"/>
      <c r="Q2318" s="277"/>
    </row>
    <row r="2319" spans="1:17" s="275" customFormat="1" ht="10.15" x14ac:dyDescent="0.2">
      <c r="A2319" s="282"/>
      <c r="B2319" s="282"/>
      <c r="C2319" s="282"/>
      <c r="D2319" s="284" t="str">
        <f>"Total item "&amp;A2317</f>
        <v>Total item 11.17</v>
      </c>
      <c r="E2319" s="276"/>
      <c r="F2319" s="386"/>
      <c r="G2319" s="386"/>
      <c r="H2319" s="386"/>
      <c r="I2319" s="386"/>
      <c r="J2319" s="383">
        <f>SUM(J2318:J2318)</f>
        <v>3</v>
      </c>
      <c r="K2319" s="277"/>
      <c r="L2319" s="277"/>
      <c r="M2319" s="277"/>
      <c r="N2319" s="277"/>
      <c r="O2319" s="277"/>
      <c r="P2319" s="277"/>
      <c r="Q2319" s="277"/>
    </row>
    <row r="2320" spans="1:17" s="275" customFormat="1" ht="10.15" x14ac:dyDescent="0.2">
      <c r="A2320" s="282"/>
      <c r="B2320" s="282"/>
      <c r="C2320" s="282"/>
      <c r="D2320" s="284"/>
      <c r="E2320" s="276"/>
      <c r="F2320" s="386"/>
      <c r="G2320" s="386"/>
      <c r="H2320" s="386"/>
      <c r="I2320" s="386"/>
      <c r="J2320" s="386"/>
      <c r="K2320" s="277"/>
      <c r="L2320" s="277"/>
      <c r="M2320" s="277"/>
      <c r="N2320" s="277"/>
      <c r="O2320" s="277"/>
      <c r="P2320" s="277"/>
      <c r="Q2320" s="277"/>
    </row>
    <row r="2321" spans="1:17" s="258" customFormat="1" ht="22.5" x14ac:dyDescent="0.2">
      <c r="A2321" s="280" t="s">
        <v>128</v>
      </c>
      <c r="B2321" s="280" t="s">
        <v>399</v>
      </c>
      <c r="C2321" s="286" t="s">
        <v>942</v>
      </c>
      <c r="D2321" s="261" t="s">
        <v>937</v>
      </c>
      <c r="E2321" s="281" t="s">
        <v>138</v>
      </c>
      <c r="F2321" s="383"/>
      <c r="G2321" s="383"/>
      <c r="H2321" s="383"/>
      <c r="I2321" s="383"/>
      <c r="J2321" s="383"/>
      <c r="K2321" s="283">
        <f>J2323</f>
        <v>1</v>
      </c>
      <c r="L2321" s="283">
        <f>'COMP - SINAPI SEM DESON'!G191</f>
        <v>256.66000000000003</v>
      </c>
      <c r="M2321" s="283">
        <f>ROUND(L2321*(1+$T$7),2)</f>
        <v>310.92</v>
      </c>
      <c r="N2321" s="283">
        <f>TRUNC(K2321*M2321,2)</f>
        <v>310.92</v>
      </c>
      <c r="O2321" s="283">
        <f>'COMPOSICOES - SINAPI COM DESON'!G195</f>
        <v>240.2</v>
      </c>
      <c r="P2321" s="283">
        <f>ROUND(O2321*(1+$S$7),2)</f>
        <v>305.63</v>
      </c>
      <c r="Q2321" s="283">
        <f>TRUNC(K2321*P2321,2)</f>
        <v>305.63</v>
      </c>
    </row>
    <row r="2322" spans="1:17" s="275" customFormat="1" ht="10.15" x14ac:dyDescent="0.2">
      <c r="A2322" s="282"/>
      <c r="B2322" s="282"/>
      <c r="C2322" s="282"/>
      <c r="D2322" s="279" t="s">
        <v>938</v>
      </c>
      <c r="E2322" s="276"/>
      <c r="F2322" s="386">
        <v>1</v>
      </c>
      <c r="G2322" s="386"/>
      <c r="H2322" s="386"/>
      <c r="I2322" s="386"/>
      <c r="J2322" s="386">
        <f t="shared" ref="J2322" si="156">ROUND(PRODUCT(F2322:I2322),2)</f>
        <v>1</v>
      </c>
      <c r="K2322" s="277"/>
      <c r="L2322" s="277"/>
      <c r="M2322" s="277"/>
      <c r="N2322" s="277"/>
      <c r="O2322" s="277"/>
      <c r="P2322" s="277"/>
      <c r="Q2322" s="277"/>
    </row>
    <row r="2323" spans="1:17" s="275" customFormat="1" ht="10.15" x14ac:dyDescent="0.2">
      <c r="A2323" s="282"/>
      <c r="B2323" s="282"/>
      <c r="C2323" s="282"/>
      <c r="D2323" s="284" t="str">
        <f>"Total item "&amp;A2321</f>
        <v>Total item 11.18</v>
      </c>
      <c r="E2323" s="276"/>
      <c r="F2323" s="386"/>
      <c r="G2323" s="386"/>
      <c r="H2323" s="386"/>
      <c r="I2323" s="386"/>
      <c r="J2323" s="383">
        <f>SUM(J2322:J2322)</f>
        <v>1</v>
      </c>
      <c r="K2323" s="277"/>
      <c r="L2323" s="277"/>
      <c r="M2323" s="277"/>
      <c r="N2323" s="277"/>
      <c r="O2323" s="277"/>
      <c r="P2323" s="277"/>
      <c r="Q2323" s="277"/>
    </row>
    <row r="2324" spans="1:17" s="275" customFormat="1" ht="10.15" x14ac:dyDescent="0.2">
      <c r="A2324" s="282"/>
      <c r="B2324" s="282"/>
      <c r="C2324" s="282"/>
      <c r="D2324" s="284"/>
      <c r="E2324" s="276"/>
      <c r="F2324" s="386"/>
      <c r="G2324" s="386"/>
      <c r="H2324" s="386"/>
      <c r="I2324" s="386"/>
      <c r="J2324" s="401"/>
      <c r="K2324" s="277"/>
      <c r="L2324" s="277"/>
      <c r="M2324" s="277"/>
      <c r="N2324" s="277"/>
      <c r="O2324" s="277"/>
      <c r="P2324" s="277"/>
      <c r="Q2324" s="277"/>
    </row>
    <row r="2325" spans="1:17" s="258" customFormat="1" ht="10.15" x14ac:dyDescent="0.2">
      <c r="A2325" s="280" t="s">
        <v>129</v>
      </c>
      <c r="B2325" s="280" t="s">
        <v>1121</v>
      </c>
      <c r="C2325" s="286" t="s">
        <v>1122</v>
      </c>
      <c r="D2325" s="261" t="s">
        <v>1029</v>
      </c>
      <c r="E2325" s="281" t="s">
        <v>1123</v>
      </c>
      <c r="F2325" s="383"/>
      <c r="G2325" s="383"/>
      <c r="H2325" s="383"/>
      <c r="I2325" s="383"/>
      <c r="J2325" s="383"/>
      <c r="K2325" s="283">
        <f>J2327</f>
        <v>13</v>
      </c>
      <c r="L2325" s="283">
        <v>21</v>
      </c>
      <c r="M2325" s="283">
        <f>ROUND(L2325*(1+$T$7),2)</f>
        <v>25.44</v>
      </c>
      <c r="N2325" s="283">
        <f>TRUNC(K2325*M2325,2)</f>
        <v>330.72</v>
      </c>
      <c r="O2325" s="283">
        <v>21</v>
      </c>
      <c r="P2325" s="283">
        <f>ROUND(O2325*(1+$S$7),2)</f>
        <v>26.72</v>
      </c>
      <c r="Q2325" s="283">
        <f>TRUNC(K2325*P2325,2)</f>
        <v>347.36</v>
      </c>
    </row>
    <row r="2326" spans="1:17" s="275" customFormat="1" ht="10.15" x14ac:dyDescent="0.2">
      <c r="A2326" s="282"/>
      <c r="B2326" s="282"/>
      <c r="C2326" s="282"/>
      <c r="D2326" s="279" t="s">
        <v>1124</v>
      </c>
      <c r="E2326" s="276"/>
      <c r="F2326" s="386">
        <f>J2238</f>
        <v>13</v>
      </c>
      <c r="G2326" s="386"/>
      <c r="H2326" s="386"/>
      <c r="I2326" s="386"/>
      <c r="J2326" s="386">
        <f t="shared" ref="J2326" si="157">ROUND(PRODUCT(F2326:I2326),2)</f>
        <v>13</v>
      </c>
      <c r="K2326" s="277"/>
      <c r="L2326" s="277"/>
      <c r="M2326" s="277"/>
      <c r="N2326" s="277"/>
      <c r="O2326" s="277"/>
      <c r="P2326" s="277"/>
      <c r="Q2326" s="277"/>
    </row>
    <row r="2327" spans="1:17" s="275" customFormat="1" ht="10.15" x14ac:dyDescent="0.2">
      <c r="A2327" s="282"/>
      <c r="B2327" s="282"/>
      <c r="C2327" s="282"/>
      <c r="D2327" s="284" t="str">
        <f>"Total item "&amp;A2325</f>
        <v>Total item 11.19</v>
      </c>
      <c r="E2327" s="276"/>
      <c r="F2327" s="386"/>
      <c r="G2327" s="386"/>
      <c r="H2327" s="386"/>
      <c r="I2327" s="386"/>
      <c r="J2327" s="383">
        <f>SUM(J2326:J2326)</f>
        <v>13</v>
      </c>
      <c r="K2327" s="277"/>
      <c r="L2327" s="277"/>
      <c r="M2327" s="277"/>
      <c r="N2327" s="277"/>
      <c r="O2327" s="277"/>
      <c r="P2327" s="277"/>
      <c r="Q2327" s="277"/>
    </row>
    <row r="2328" spans="1:17" s="275" customFormat="1" ht="10.15" x14ac:dyDescent="0.2">
      <c r="A2328" s="282"/>
      <c r="B2328" s="282"/>
      <c r="C2328" s="282"/>
      <c r="D2328" s="284"/>
      <c r="E2328" s="276"/>
      <c r="F2328" s="386"/>
      <c r="G2328" s="386"/>
      <c r="H2328" s="386"/>
      <c r="I2328" s="386"/>
      <c r="J2328" s="401"/>
      <c r="K2328" s="277"/>
      <c r="L2328" s="277"/>
      <c r="M2328" s="277"/>
      <c r="N2328" s="277"/>
      <c r="O2328" s="277"/>
      <c r="P2328" s="277"/>
      <c r="Q2328" s="277"/>
    </row>
    <row r="2329" spans="1:17" s="258" customFormat="1" ht="22.5" x14ac:dyDescent="0.2">
      <c r="A2329" s="280" t="s">
        <v>130</v>
      </c>
      <c r="B2329" s="280" t="s">
        <v>166</v>
      </c>
      <c r="C2329" s="286" t="s">
        <v>1125</v>
      </c>
      <c r="D2329" s="261" t="s">
        <v>1030</v>
      </c>
      <c r="E2329" s="281" t="s">
        <v>204</v>
      </c>
      <c r="F2329" s="383"/>
      <c r="G2329" s="383"/>
      <c r="H2329" s="383"/>
      <c r="I2329" s="383"/>
      <c r="J2329" s="383"/>
      <c r="K2329" s="283">
        <f>J2331</f>
        <v>7</v>
      </c>
      <c r="L2329" s="283">
        <v>5.3</v>
      </c>
      <c r="M2329" s="283">
        <f>ROUND(L2329*(1+$T$7),2)</f>
        <v>6.42</v>
      </c>
      <c r="N2329" s="283">
        <f>TRUNC(K2329*M2329,2)</f>
        <v>44.94</v>
      </c>
      <c r="O2329" s="283">
        <v>4.99</v>
      </c>
      <c r="P2329" s="283">
        <f>ROUND(O2329*(1+$S$7),2)</f>
        <v>6.35</v>
      </c>
      <c r="Q2329" s="283">
        <f>TRUNC(K2329*P2329,2)</f>
        <v>44.45</v>
      </c>
    </row>
    <row r="2330" spans="1:17" s="275" customFormat="1" x14ac:dyDescent="0.2">
      <c r="A2330" s="282"/>
      <c r="B2330" s="282"/>
      <c r="C2330" s="282"/>
      <c r="D2330" s="279" t="s">
        <v>1035</v>
      </c>
      <c r="E2330" s="276"/>
      <c r="F2330" s="386">
        <v>7</v>
      </c>
      <c r="G2330" s="386"/>
      <c r="H2330" s="386"/>
      <c r="I2330" s="386"/>
      <c r="J2330" s="386">
        <f t="shared" ref="J2330" si="158">ROUND(PRODUCT(F2330:I2330),2)</f>
        <v>7</v>
      </c>
      <c r="K2330" s="277"/>
      <c r="L2330" s="277"/>
      <c r="M2330" s="277"/>
      <c r="N2330" s="277"/>
      <c r="O2330" s="277"/>
      <c r="P2330" s="277"/>
      <c r="Q2330" s="277"/>
    </row>
    <row r="2331" spans="1:17" s="275" customFormat="1" ht="10.15" x14ac:dyDescent="0.2">
      <c r="A2331" s="282"/>
      <c r="B2331" s="282"/>
      <c r="C2331" s="282"/>
      <c r="D2331" s="284" t="str">
        <f>"Total item "&amp;A2329</f>
        <v>Total item 11.20</v>
      </c>
      <c r="E2331" s="276"/>
      <c r="F2331" s="386"/>
      <c r="G2331" s="386"/>
      <c r="H2331" s="386"/>
      <c r="I2331" s="386"/>
      <c r="J2331" s="383">
        <f>SUM(J2330:J2330)</f>
        <v>7</v>
      </c>
      <c r="K2331" s="277"/>
      <c r="L2331" s="277"/>
      <c r="M2331" s="277"/>
      <c r="N2331" s="277"/>
      <c r="O2331" s="277"/>
      <c r="P2331" s="277"/>
      <c r="Q2331" s="277"/>
    </row>
    <row r="2332" spans="1:17" s="275" customFormat="1" ht="10.15" x14ac:dyDescent="0.2">
      <c r="A2332" s="282"/>
      <c r="B2332" s="282"/>
      <c r="C2332" s="282"/>
      <c r="D2332" s="284"/>
      <c r="E2332" s="276"/>
      <c r="F2332" s="386"/>
      <c r="G2332" s="386"/>
      <c r="H2332" s="386"/>
      <c r="I2332" s="386"/>
      <c r="J2332" s="401"/>
      <c r="K2332" s="277"/>
      <c r="L2332" s="277"/>
      <c r="M2332" s="277"/>
      <c r="N2332" s="277"/>
      <c r="O2332" s="277"/>
      <c r="P2332" s="277"/>
      <c r="Q2332" s="277"/>
    </row>
    <row r="2333" spans="1:17" s="258" customFormat="1" ht="22.5" x14ac:dyDescent="0.2">
      <c r="A2333" s="280" t="s">
        <v>1127</v>
      </c>
      <c r="B2333" s="280" t="s">
        <v>166</v>
      </c>
      <c r="C2333" s="286" t="s">
        <v>1126</v>
      </c>
      <c r="D2333" s="261" t="s">
        <v>1031</v>
      </c>
      <c r="E2333" s="281" t="s">
        <v>204</v>
      </c>
      <c r="F2333" s="383"/>
      <c r="G2333" s="383"/>
      <c r="H2333" s="383"/>
      <c r="I2333" s="383"/>
      <c r="J2333" s="383"/>
      <c r="K2333" s="283">
        <f>J2335</f>
        <v>7</v>
      </c>
      <c r="L2333" s="283">
        <v>8.31</v>
      </c>
      <c r="M2333" s="283">
        <f>ROUND(L2333*(1+$T$7),2)</f>
        <v>10.07</v>
      </c>
      <c r="N2333" s="283">
        <f>TRUNC(K2333*M2333,2)</f>
        <v>70.489999999999995</v>
      </c>
      <c r="O2333" s="283">
        <v>8.1</v>
      </c>
      <c r="P2333" s="283">
        <f>ROUND(O2333*(1+$S$7),2)</f>
        <v>10.31</v>
      </c>
      <c r="Q2333" s="283">
        <f>TRUNC(K2333*P2333,2)</f>
        <v>72.17</v>
      </c>
    </row>
    <row r="2334" spans="1:17" s="275" customFormat="1" x14ac:dyDescent="0.2">
      <c r="A2334" s="282"/>
      <c r="B2334" s="282"/>
      <c r="C2334" s="282"/>
      <c r="D2334" s="279" t="s">
        <v>1035</v>
      </c>
      <c r="E2334" s="276"/>
      <c r="F2334" s="386">
        <v>7</v>
      </c>
      <c r="G2334" s="386"/>
      <c r="H2334" s="386"/>
      <c r="I2334" s="386"/>
      <c r="J2334" s="386">
        <f t="shared" ref="J2334" si="159">ROUND(PRODUCT(F2334:I2334),2)</f>
        <v>7</v>
      </c>
      <c r="K2334" s="277"/>
      <c r="L2334" s="277"/>
      <c r="M2334" s="277"/>
      <c r="N2334" s="277"/>
      <c r="O2334" s="277"/>
      <c r="P2334" s="277"/>
      <c r="Q2334" s="277"/>
    </row>
    <row r="2335" spans="1:17" s="275" customFormat="1" ht="10.15" x14ac:dyDescent="0.2">
      <c r="A2335" s="282"/>
      <c r="B2335" s="282"/>
      <c r="C2335" s="282"/>
      <c r="D2335" s="284" t="str">
        <f>"Total item "&amp;A2333</f>
        <v>Total item 11.21</v>
      </c>
      <c r="E2335" s="276"/>
      <c r="F2335" s="386"/>
      <c r="G2335" s="386"/>
      <c r="H2335" s="386"/>
      <c r="I2335" s="386"/>
      <c r="J2335" s="383">
        <f>SUM(J2334:J2334)</f>
        <v>7</v>
      </c>
      <c r="K2335" s="277"/>
      <c r="L2335" s="277"/>
      <c r="M2335" s="277"/>
      <c r="N2335" s="277"/>
      <c r="O2335" s="277"/>
      <c r="P2335" s="277"/>
      <c r="Q2335" s="277"/>
    </row>
    <row r="2336" spans="1:17" s="275" customFormat="1" ht="10.15" x14ac:dyDescent="0.2">
      <c r="A2336" s="282"/>
      <c r="B2336" s="282"/>
      <c r="C2336" s="282"/>
      <c r="D2336" s="284"/>
      <c r="E2336" s="276"/>
      <c r="F2336" s="386"/>
      <c r="G2336" s="386"/>
      <c r="H2336" s="386"/>
      <c r="I2336" s="386"/>
      <c r="J2336" s="401"/>
      <c r="K2336" s="277"/>
      <c r="L2336" s="277"/>
      <c r="M2336" s="277"/>
      <c r="N2336" s="277"/>
      <c r="O2336" s="277"/>
      <c r="P2336" s="277"/>
      <c r="Q2336" s="277"/>
    </row>
    <row r="2337" spans="1:17" s="56" customFormat="1" x14ac:dyDescent="0.2">
      <c r="A2337" s="135" t="s">
        <v>172</v>
      </c>
      <c r="B2337" s="135"/>
      <c r="C2337" s="135"/>
      <c r="D2337" s="143" t="s">
        <v>645</v>
      </c>
      <c r="E2337" s="144"/>
      <c r="F2337" s="426"/>
      <c r="G2337" s="426"/>
      <c r="H2337" s="426"/>
      <c r="I2337" s="426"/>
      <c r="J2337" s="418"/>
      <c r="K2337" s="139"/>
      <c r="L2337" s="139"/>
      <c r="M2337" s="139"/>
      <c r="N2337" s="138">
        <f>SUM(N2339:N2401)</f>
        <v>37953.130000000005</v>
      </c>
      <c r="O2337" s="139"/>
      <c r="P2337" s="139"/>
      <c r="Q2337" s="138">
        <f>SUM(Q2339:Q2401)</f>
        <v>37368.869999999995</v>
      </c>
    </row>
    <row r="2338" spans="1:17" s="275" customFormat="1" ht="10.15" x14ac:dyDescent="0.2">
      <c r="A2338" s="282" t="s">
        <v>175</v>
      </c>
      <c r="B2338" s="282"/>
      <c r="C2338" s="282"/>
      <c r="D2338" s="126" t="s">
        <v>646</v>
      </c>
      <c r="E2338" s="276"/>
      <c r="F2338" s="386"/>
      <c r="G2338" s="386"/>
      <c r="H2338" s="386"/>
      <c r="I2338" s="386"/>
      <c r="J2338" s="384"/>
      <c r="K2338" s="277"/>
      <c r="L2338" s="277"/>
      <c r="M2338" s="277"/>
      <c r="N2338" s="277"/>
      <c r="O2338" s="277"/>
      <c r="P2338" s="277"/>
      <c r="Q2338" s="277"/>
    </row>
    <row r="2339" spans="1:17" s="258" customFormat="1" ht="33.75" x14ac:dyDescent="0.2">
      <c r="A2339" s="280" t="s">
        <v>693</v>
      </c>
      <c r="B2339" s="280" t="s">
        <v>166</v>
      </c>
      <c r="C2339" s="280" t="s">
        <v>1175</v>
      </c>
      <c r="D2339" s="261" t="s">
        <v>1176</v>
      </c>
      <c r="E2339" s="281" t="s">
        <v>1177</v>
      </c>
      <c r="F2339" s="383"/>
      <c r="G2339" s="383"/>
      <c r="H2339" s="383"/>
      <c r="I2339" s="383"/>
      <c r="J2339" s="383"/>
      <c r="K2339" s="283">
        <f>J2342</f>
        <v>84.74</v>
      </c>
      <c r="L2339" s="283">
        <v>75.239999999999995</v>
      </c>
      <c r="M2339" s="283">
        <f>ROUND(L2339*(1+$T$7),2)</f>
        <v>91.15</v>
      </c>
      <c r="N2339" s="283">
        <f>TRUNC(K2339*M2339,2)</f>
        <v>7724.05</v>
      </c>
      <c r="O2339" s="283">
        <v>69.44</v>
      </c>
      <c r="P2339" s="283">
        <f>ROUND(O2339*(1+$S$7),2)</f>
        <v>88.36</v>
      </c>
      <c r="Q2339" s="283">
        <f>TRUNC(K2339*P2339,2)</f>
        <v>7487.62</v>
      </c>
    </row>
    <row r="2340" spans="1:17" s="275" customFormat="1" ht="10.15" x14ac:dyDescent="0.2">
      <c r="A2340" s="282"/>
      <c r="B2340" s="282"/>
      <c r="C2340" s="282"/>
      <c r="D2340" s="279" t="s">
        <v>647</v>
      </c>
      <c r="E2340" s="276"/>
      <c r="F2340" s="386"/>
      <c r="G2340" s="386">
        <v>6.6</v>
      </c>
      <c r="H2340" s="386">
        <v>2.0699999999999998</v>
      </c>
      <c r="I2340" s="386">
        <v>4.4000000000000004</v>
      </c>
      <c r="J2340" s="386">
        <f t="shared" ref="J2340:J2341" si="160">ROUND(PRODUCT(F2340:I2340),2)</f>
        <v>60.11</v>
      </c>
      <c r="K2340" s="277"/>
      <c r="L2340" s="277"/>
      <c r="M2340" s="277"/>
      <c r="N2340" s="277"/>
      <c r="O2340" s="277"/>
      <c r="P2340" s="277"/>
      <c r="Q2340" s="277"/>
    </row>
    <row r="2341" spans="1:17" s="275" customFormat="1" ht="10.15" x14ac:dyDescent="0.2">
      <c r="A2341" s="282"/>
      <c r="B2341" s="282"/>
      <c r="C2341" s="282"/>
      <c r="D2341" s="279" t="s">
        <v>648</v>
      </c>
      <c r="E2341" s="276"/>
      <c r="F2341" s="386"/>
      <c r="G2341" s="386">
        <v>3.4</v>
      </c>
      <c r="H2341" s="386">
        <v>2.0699999999999998</v>
      </c>
      <c r="I2341" s="386">
        <v>3.5</v>
      </c>
      <c r="J2341" s="386">
        <f t="shared" si="160"/>
        <v>24.63</v>
      </c>
      <c r="K2341" s="277"/>
      <c r="L2341" s="277"/>
      <c r="M2341" s="277"/>
      <c r="N2341" s="277"/>
      <c r="O2341" s="277"/>
      <c r="P2341" s="277"/>
      <c r="Q2341" s="277"/>
    </row>
    <row r="2342" spans="1:17" s="275" customFormat="1" ht="10.15" x14ac:dyDescent="0.2">
      <c r="A2342" s="282"/>
      <c r="B2342" s="282"/>
      <c r="C2342" s="282"/>
      <c r="D2342" s="284" t="str">
        <f>"Total item "&amp;A2339</f>
        <v>Total item 11.22.1</v>
      </c>
      <c r="E2342" s="276"/>
      <c r="F2342" s="386"/>
      <c r="G2342" s="386"/>
      <c r="H2342" s="386"/>
      <c r="I2342" s="386"/>
      <c r="J2342" s="383">
        <f>SUM(J2340:J2341)</f>
        <v>84.74</v>
      </c>
      <c r="K2342" s="277"/>
      <c r="L2342" s="277"/>
      <c r="M2342" s="277"/>
      <c r="N2342" s="277"/>
      <c r="O2342" s="277"/>
      <c r="P2342" s="277"/>
      <c r="Q2342" s="277"/>
    </row>
    <row r="2343" spans="1:17" s="275" customFormat="1" ht="10.15" x14ac:dyDescent="0.2">
      <c r="A2343" s="282"/>
      <c r="B2343" s="282"/>
      <c r="C2343" s="282"/>
      <c r="D2343" s="126"/>
      <c r="E2343" s="119"/>
      <c r="F2343" s="384"/>
      <c r="G2343" s="384"/>
      <c r="H2343" s="384"/>
      <c r="I2343" s="384"/>
      <c r="J2343" s="384"/>
      <c r="K2343" s="277"/>
      <c r="L2343" s="277"/>
      <c r="M2343" s="277"/>
      <c r="N2343" s="277"/>
      <c r="O2343" s="277"/>
      <c r="P2343" s="277"/>
      <c r="Q2343" s="277"/>
    </row>
    <row r="2344" spans="1:17" s="258" customFormat="1" ht="22.5" x14ac:dyDescent="0.2">
      <c r="A2344" s="280" t="s">
        <v>694</v>
      </c>
      <c r="B2344" s="280" t="s">
        <v>166</v>
      </c>
      <c r="C2344" s="280" t="s">
        <v>1201</v>
      </c>
      <c r="D2344" s="285" t="s">
        <v>1202</v>
      </c>
      <c r="E2344" s="281" t="s">
        <v>1177</v>
      </c>
      <c r="F2344" s="383"/>
      <c r="G2344" s="383"/>
      <c r="H2344" s="383"/>
      <c r="I2344" s="383"/>
      <c r="J2344" s="383"/>
      <c r="K2344" s="283">
        <f>J2346</f>
        <v>25.42</v>
      </c>
      <c r="L2344" s="427">
        <v>29.56</v>
      </c>
      <c r="M2344" s="283">
        <f>ROUND(L2344*(1+$T$7),2)</f>
        <v>35.81</v>
      </c>
      <c r="N2344" s="283">
        <f>TRUNC(K2344*M2344,2)</f>
        <v>910.29</v>
      </c>
      <c r="O2344" s="427">
        <v>26.59</v>
      </c>
      <c r="P2344" s="283">
        <f>ROUND(O2344*(1+$S$7),2)</f>
        <v>33.83</v>
      </c>
      <c r="Q2344" s="283">
        <f>TRUNC(K2344*P2344,2)</f>
        <v>859.95</v>
      </c>
    </row>
    <row r="2345" spans="1:17" s="275" customFormat="1" ht="10.15" x14ac:dyDescent="0.2">
      <c r="A2345" s="282"/>
      <c r="B2345" s="282"/>
      <c r="C2345" s="282"/>
      <c r="D2345" s="279" t="s">
        <v>1291</v>
      </c>
      <c r="E2345" s="276"/>
      <c r="F2345" s="386"/>
      <c r="G2345" s="386">
        <f>J2342</f>
        <v>84.74</v>
      </c>
      <c r="H2345" s="428">
        <v>0.3</v>
      </c>
      <c r="I2345" s="428"/>
      <c r="J2345" s="386">
        <f t="shared" ref="J2345" si="161">ROUND(PRODUCT(F2345:I2345),2)</f>
        <v>25.42</v>
      </c>
      <c r="K2345" s="277"/>
      <c r="L2345" s="277"/>
      <c r="M2345" s="277"/>
      <c r="N2345" s="277"/>
      <c r="O2345" s="277"/>
      <c r="P2345" s="277"/>
      <c r="Q2345" s="277"/>
    </row>
    <row r="2346" spans="1:17" s="275" customFormat="1" ht="10.15" x14ac:dyDescent="0.2">
      <c r="A2346" s="282"/>
      <c r="B2346" s="282"/>
      <c r="C2346" s="282"/>
      <c r="D2346" s="284" t="str">
        <f>"Total item "&amp;A2344</f>
        <v>Total item 11.22.2</v>
      </c>
      <c r="E2346" s="276"/>
      <c r="F2346" s="386"/>
      <c r="G2346" s="386"/>
      <c r="H2346" s="386"/>
      <c r="I2346" s="386"/>
      <c r="J2346" s="383">
        <f>SUM(J2345:J2345)</f>
        <v>25.42</v>
      </c>
      <c r="K2346" s="277"/>
      <c r="L2346" s="277"/>
      <c r="M2346" s="277"/>
      <c r="N2346" s="277"/>
      <c r="O2346" s="277"/>
      <c r="P2346" s="277"/>
      <c r="Q2346" s="277"/>
    </row>
    <row r="2347" spans="1:17" s="275" customFormat="1" ht="10.15" x14ac:dyDescent="0.2">
      <c r="A2347" s="282"/>
      <c r="B2347" s="282"/>
      <c r="C2347" s="282"/>
      <c r="D2347" s="126"/>
      <c r="E2347" s="119"/>
      <c r="F2347" s="384"/>
      <c r="G2347" s="384"/>
      <c r="H2347" s="384"/>
      <c r="I2347" s="384"/>
      <c r="J2347" s="384"/>
      <c r="K2347" s="277"/>
      <c r="L2347" s="277"/>
      <c r="M2347" s="277"/>
      <c r="N2347" s="277"/>
      <c r="O2347" s="277"/>
      <c r="P2347" s="277"/>
      <c r="Q2347" s="277"/>
    </row>
    <row r="2348" spans="1:17" s="275" customFormat="1" x14ac:dyDescent="0.2">
      <c r="A2348" s="282" t="s">
        <v>696</v>
      </c>
      <c r="B2348" s="282"/>
      <c r="C2348" s="282"/>
      <c r="D2348" s="126" t="s">
        <v>649</v>
      </c>
      <c r="E2348" s="119"/>
      <c r="F2348" s="384"/>
      <c r="G2348" s="384"/>
      <c r="H2348" s="384"/>
      <c r="I2348" s="384"/>
      <c r="J2348" s="384"/>
      <c r="K2348" s="277"/>
      <c r="L2348" s="277"/>
      <c r="M2348" s="277"/>
      <c r="N2348" s="277"/>
      <c r="O2348" s="277"/>
      <c r="P2348" s="277"/>
      <c r="Q2348" s="277"/>
    </row>
    <row r="2349" spans="1:17" s="258" customFormat="1" ht="20.45" x14ac:dyDescent="0.2">
      <c r="A2349" s="280" t="s">
        <v>695</v>
      </c>
      <c r="B2349" s="280" t="s">
        <v>166</v>
      </c>
      <c r="C2349" s="255" t="s">
        <v>1292</v>
      </c>
      <c r="D2349" s="261" t="s">
        <v>1293</v>
      </c>
      <c r="E2349" s="281" t="s">
        <v>1108</v>
      </c>
      <c r="F2349" s="383"/>
      <c r="G2349" s="383"/>
      <c r="H2349" s="383"/>
      <c r="I2349" s="383"/>
      <c r="J2349" s="383"/>
      <c r="K2349" s="283">
        <f>J2352</f>
        <v>16.559999999999999</v>
      </c>
      <c r="L2349" s="427">
        <v>20.98</v>
      </c>
      <c r="M2349" s="283">
        <f>ROUND(L2349*(1+$T$7),2)</f>
        <v>25.42</v>
      </c>
      <c r="N2349" s="283">
        <f>TRUNC(K2349*M2349,2)</f>
        <v>420.95</v>
      </c>
      <c r="O2349" s="427">
        <v>19.88</v>
      </c>
      <c r="P2349" s="283">
        <f>ROUND(O2349*(1+$S$7),2)</f>
        <v>25.3</v>
      </c>
      <c r="Q2349" s="283">
        <f>TRUNC(K2349*P2349,2)</f>
        <v>418.96</v>
      </c>
    </row>
    <row r="2350" spans="1:17" s="275" customFormat="1" ht="10.15" x14ac:dyDescent="0.2">
      <c r="A2350" s="282"/>
      <c r="B2350" s="282"/>
      <c r="C2350" s="282"/>
      <c r="D2350" s="279"/>
      <c r="E2350" s="276"/>
      <c r="F2350" s="386"/>
      <c r="G2350" s="386">
        <v>5.6</v>
      </c>
      <c r="H2350" s="428">
        <v>2.0699999999999998</v>
      </c>
      <c r="I2350" s="428"/>
      <c r="J2350" s="386">
        <f t="shared" ref="J2350:J2351" si="162">ROUND(PRODUCT(F2350:I2350),2)</f>
        <v>11.59</v>
      </c>
      <c r="K2350" s="277"/>
      <c r="L2350" s="277"/>
      <c r="M2350" s="277"/>
      <c r="N2350" s="277"/>
      <c r="O2350" s="277"/>
      <c r="P2350" s="277"/>
      <c r="Q2350" s="277"/>
    </row>
    <row r="2351" spans="1:17" s="275" customFormat="1" ht="10.15" x14ac:dyDescent="0.2">
      <c r="A2351" s="282"/>
      <c r="B2351" s="282"/>
      <c r="C2351" s="282"/>
      <c r="D2351" s="279"/>
      <c r="E2351" s="276"/>
      <c r="F2351" s="386"/>
      <c r="G2351" s="386">
        <v>2.4</v>
      </c>
      <c r="H2351" s="428">
        <v>2.0699999999999998</v>
      </c>
      <c r="I2351" s="428"/>
      <c r="J2351" s="386">
        <f t="shared" si="162"/>
        <v>4.97</v>
      </c>
      <c r="K2351" s="277"/>
      <c r="L2351" s="277"/>
      <c r="M2351" s="277"/>
      <c r="N2351" s="277"/>
      <c r="O2351" s="277"/>
      <c r="P2351" s="277"/>
      <c r="Q2351" s="277"/>
    </row>
    <row r="2352" spans="1:17" s="275" customFormat="1" ht="10.15" x14ac:dyDescent="0.2">
      <c r="A2352" s="282"/>
      <c r="B2352" s="282"/>
      <c r="C2352" s="282"/>
      <c r="D2352" s="284" t="str">
        <f>"Total item "&amp;A2349</f>
        <v>Total item 11.22.3</v>
      </c>
      <c r="E2352" s="276"/>
      <c r="F2352" s="386"/>
      <c r="G2352" s="386"/>
      <c r="H2352" s="386"/>
      <c r="I2352" s="386"/>
      <c r="J2352" s="383">
        <f>SUM(J2350:J2351)</f>
        <v>16.559999999999999</v>
      </c>
      <c r="K2352" s="277"/>
      <c r="L2352" s="277"/>
      <c r="M2352" s="277"/>
      <c r="N2352" s="277"/>
      <c r="O2352" s="277"/>
      <c r="P2352" s="277"/>
      <c r="Q2352" s="277"/>
    </row>
    <row r="2353" spans="1:17" s="275" customFormat="1" ht="10.15" x14ac:dyDescent="0.2">
      <c r="A2353" s="282"/>
      <c r="B2353" s="282"/>
      <c r="C2353" s="282"/>
      <c r="D2353" s="126"/>
      <c r="E2353" s="276"/>
      <c r="F2353" s="386"/>
      <c r="G2353" s="386"/>
      <c r="H2353" s="386"/>
      <c r="I2353" s="386"/>
      <c r="J2353" s="401"/>
      <c r="K2353" s="277"/>
      <c r="L2353" s="277"/>
      <c r="M2353" s="277"/>
      <c r="N2353" s="277"/>
      <c r="O2353" s="277"/>
      <c r="P2353" s="277"/>
      <c r="Q2353" s="277"/>
    </row>
    <row r="2354" spans="1:17" s="258" customFormat="1" ht="45" x14ac:dyDescent="0.2">
      <c r="A2354" s="280" t="s">
        <v>697</v>
      </c>
      <c r="B2354" s="252" t="s">
        <v>166</v>
      </c>
      <c r="C2354" s="253" t="s">
        <v>1294</v>
      </c>
      <c r="D2354" s="254" t="s">
        <v>1295</v>
      </c>
      <c r="E2354" s="281" t="s">
        <v>1108</v>
      </c>
      <c r="F2354" s="383"/>
      <c r="G2354" s="383"/>
      <c r="H2354" s="383"/>
      <c r="I2354" s="383"/>
      <c r="J2354" s="383"/>
      <c r="K2354" s="283">
        <f>J2359</f>
        <v>72.64</v>
      </c>
      <c r="L2354" s="427">
        <v>56.72</v>
      </c>
      <c r="M2354" s="283">
        <f>ROUND(L2354*(1+$T$7),2)</f>
        <v>68.709999999999994</v>
      </c>
      <c r="N2354" s="283">
        <f>TRUNC(K2354*M2354,2)</f>
        <v>4991.09</v>
      </c>
      <c r="O2354" s="427">
        <v>53.68</v>
      </c>
      <c r="P2354" s="283">
        <f>ROUND(O2354*(1+$S$7),2)</f>
        <v>68.3</v>
      </c>
      <c r="Q2354" s="283">
        <f>TRUNC(K2354*P2354,2)</f>
        <v>4961.3100000000004</v>
      </c>
    </row>
    <row r="2355" spans="1:17" s="275" customFormat="1" ht="10.15" x14ac:dyDescent="0.2">
      <c r="A2355" s="282"/>
      <c r="B2355" s="282"/>
      <c r="C2355" s="282"/>
      <c r="D2355" s="279"/>
      <c r="E2355" s="276"/>
      <c r="F2355" s="386">
        <v>2</v>
      </c>
      <c r="G2355" s="386">
        <v>5.6</v>
      </c>
      <c r="H2355" s="428"/>
      <c r="I2355" s="428">
        <v>3.37</v>
      </c>
      <c r="J2355" s="386">
        <f t="shared" ref="J2355:J2358" si="163">ROUND(PRODUCT(F2355:I2355),2)</f>
        <v>37.74</v>
      </c>
      <c r="K2355" s="277"/>
      <c r="L2355" s="277"/>
      <c r="M2355" s="277"/>
      <c r="N2355" s="277"/>
      <c r="O2355" s="277"/>
      <c r="P2355" s="277"/>
      <c r="Q2355" s="277"/>
    </row>
    <row r="2356" spans="1:17" s="275" customFormat="1" ht="10.15" x14ac:dyDescent="0.2">
      <c r="A2356" s="282"/>
      <c r="B2356" s="282"/>
      <c r="C2356" s="282"/>
      <c r="D2356" s="279"/>
      <c r="E2356" s="276"/>
      <c r="F2356" s="386">
        <v>2</v>
      </c>
      <c r="G2356" s="386">
        <v>2.0699999999999998</v>
      </c>
      <c r="H2356" s="428"/>
      <c r="I2356" s="428">
        <v>3.37</v>
      </c>
      <c r="J2356" s="386">
        <f t="shared" si="163"/>
        <v>13.95</v>
      </c>
      <c r="K2356" s="277"/>
      <c r="L2356" s="277"/>
      <c r="M2356" s="277"/>
      <c r="N2356" s="277"/>
      <c r="O2356" s="277"/>
      <c r="P2356" s="277"/>
      <c r="Q2356" s="277"/>
    </row>
    <row r="2357" spans="1:17" s="275" customFormat="1" ht="10.15" x14ac:dyDescent="0.2">
      <c r="A2357" s="282"/>
      <c r="B2357" s="282"/>
      <c r="C2357" s="282"/>
      <c r="D2357" s="279"/>
      <c r="E2357" s="276"/>
      <c r="F2357" s="386">
        <v>2</v>
      </c>
      <c r="G2357" s="386">
        <v>2.4</v>
      </c>
      <c r="H2357" s="428"/>
      <c r="I2357" s="428">
        <v>3.05</v>
      </c>
      <c r="J2357" s="386">
        <f t="shared" si="163"/>
        <v>14.64</v>
      </c>
      <c r="K2357" s="277"/>
      <c r="L2357" s="277"/>
      <c r="M2357" s="277"/>
      <c r="N2357" s="277"/>
      <c r="O2357" s="277"/>
      <c r="P2357" s="277"/>
      <c r="Q2357" s="277"/>
    </row>
    <row r="2358" spans="1:17" s="275" customFormat="1" ht="10.15" x14ac:dyDescent="0.2">
      <c r="A2358" s="282"/>
      <c r="B2358" s="282"/>
      <c r="C2358" s="282"/>
      <c r="D2358" s="279"/>
      <c r="E2358" s="276"/>
      <c r="F2358" s="386"/>
      <c r="G2358" s="386">
        <v>2.0699999999999998</v>
      </c>
      <c r="H2358" s="428"/>
      <c r="I2358" s="428">
        <v>3.05</v>
      </c>
      <c r="J2358" s="386">
        <f t="shared" si="163"/>
        <v>6.31</v>
      </c>
      <c r="K2358" s="277"/>
      <c r="L2358" s="277"/>
      <c r="M2358" s="277"/>
      <c r="N2358" s="277"/>
      <c r="O2358" s="277"/>
      <c r="P2358" s="277"/>
      <c r="Q2358" s="277"/>
    </row>
    <row r="2359" spans="1:17" s="275" customFormat="1" ht="10.15" x14ac:dyDescent="0.2">
      <c r="A2359" s="282"/>
      <c r="B2359" s="282"/>
      <c r="C2359" s="282"/>
      <c r="D2359" s="284" t="str">
        <f>"Total item "&amp;A2354</f>
        <v>Total item 11.22.4</v>
      </c>
      <c r="E2359" s="276"/>
      <c r="F2359" s="386"/>
      <c r="G2359" s="386"/>
      <c r="H2359" s="386"/>
      <c r="I2359" s="386"/>
      <c r="J2359" s="383">
        <f>SUM(J2355:J2358)</f>
        <v>72.64</v>
      </c>
      <c r="K2359" s="277"/>
      <c r="L2359" s="277"/>
      <c r="M2359" s="277"/>
      <c r="N2359" s="277"/>
      <c r="O2359" s="277"/>
      <c r="P2359" s="277"/>
      <c r="Q2359" s="277"/>
    </row>
    <row r="2360" spans="1:17" s="275" customFormat="1" ht="10.15" x14ac:dyDescent="0.2">
      <c r="A2360" s="282"/>
      <c r="B2360" s="282"/>
      <c r="C2360" s="282"/>
      <c r="D2360" s="126"/>
      <c r="E2360" s="276"/>
      <c r="F2360" s="386"/>
      <c r="G2360" s="386"/>
      <c r="H2360" s="386"/>
      <c r="I2360" s="386"/>
      <c r="J2360" s="401"/>
      <c r="K2360" s="277"/>
      <c r="L2360" s="277"/>
      <c r="M2360" s="277"/>
      <c r="N2360" s="277"/>
      <c r="O2360" s="277"/>
      <c r="P2360" s="277"/>
      <c r="Q2360" s="277"/>
    </row>
    <row r="2361" spans="1:17" s="258" customFormat="1" ht="22.5" x14ac:dyDescent="0.2">
      <c r="A2361" s="280" t="s">
        <v>698</v>
      </c>
      <c r="B2361" s="280" t="s">
        <v>166</v>
      </c>
      <c r="C2361" s="280">
        <v>94972</v>
      </c>
      <c r="D2361" s="261" t="s">
        <v>852</v>
      </c>
      <c r="E2361" s="281" t="s">
        <v>14</v>
      </c>
      <c r="F2361" s="385"/>
      <c r="G2361" s="385"/>
      <c r="H2361" s="383"/>
      <c r="I2361" s="383"/>
      <c r="J2361" s="383"/>
      <c r="K2361" s="410">
        <f>J2372</f>
        <v>7.9400000000000013</v>
      </c>
      <c r="L2361" s="411">
        <v>312.64999999999998</v>
      </c>
      <c r="M2361" s="412">
        <f>ROUND(L2361*(1+$T$7),2)</f>
        <v>378.74</v>
      </c>
      <c r="N2361" s="283">
        <f>TRUNC(K2361*M2361,2)</f>
        <v>3007.19</v>
      </c>
      <c r="O2361" s="283">
        <v>305.87</v>
      </c>
      <c r="P2361" s="283">
        <f>ROUND(O2361*(1+$S$7),2)</f>
        <v>389.19</v>
      </c>
      <c r="Q2361" s="283">
        <f>TRUNC(K2361*P2361,2)</f>
        <v>3090.16</v>
      </c>
    </row>
    <row r="2362" spans="1:17" s="275" customFormat="1" ht="10.15" x14ac:dyDescent="0.2">
      <c r="A2362" s="282"/>
      <c r="B2362" s="282"/>
      <c r="C2362" s="282"/>
      <c r="D2362" s="279" t="s">
        <v>650</v>
      </c>
      <c r="E2362" s="276"/>
      <c r="F2362" s="386"/>
      <c r="G2362" s="386">
        <v>5.6</v>
      </c>
      <c r="H2362" s="428">
        <v>2.0699999999999998</v>
      </c>
      <c r="I2362" s="428">
        <v>0.15</v>
      </c>
      <c r="J2362" s="386">
        <f t="shared" ref="J2362:J2371" si="164">ROUND(PRODUCT(F2362:I2362),2)</f>
        <v>1.74</v>
      </c>
      <c r="K2362" s="200"/>
      <c r="L2362" s="413"/>
      <c r="M2362" s="203"/>
      <c r="N2362" s="277"/>
      <c r="O2362" s="277"/>
      <c r="P2362" s="277"/>
      <c r="Q2362" s="277"/>
    </row>
    <row r="2363" spans="1:17" s="275" customFormat="1" ht="10.15" x14ac:dyDescent="0.2">
      <c r="A2363" s="282"/>
      <c r="B2363" s="282"/>
      <c r="C2363" s="282"/>
      <c r="D2363" s="279"/>
      <c r="E2363" s="276"/>
      <c r="F2363" s="386"/>
      <c r="G2363" s="386">
        <v>2.4</v>
      </c>
      <c r="H2363" s="428">
        <v>2.0699999999999998</v>
      </c>
      <c r="I2363" s="428">
        <v>0.15</v>
      </c>
      <c r="J2363" s="386">
        <f t="shared" si="164"/>
        <v>0.75</v>
      </c>
      <c r="K2363" s="200"/>
      <c r="L2363" s="413"/>
      <c r="M2363" s="203"/>
      <c r="N2363" s="277"/>
      <c r="O2363" s="277"/>
      <c r="P2363" s="277"/>
      <c r="Q2363" s="277"/>
    </row>
    <row r="2364" spans="1:17" s="275" customFormat="1" ht="10.15" x14ac:dyDescent="0.2">
      <c r="A2364" s="282"/>
      <c r="B2364" s="282"/>
      <c r="C2364" s="282"/>
      <c r="D2364" s="279" t="s">
        <v>651</v>
      </c>
      <c r="E2364" s="276"/>
      <c r="F2364" s="386">
        <v>2</v>
      </c>
      <c r="G2364" s="386">
        <v>5.6</v>
      </c>
      <c r="H2364" s="428">
        <v>0.24</v>
      </c>
      <c r="I2364" s="428">
        <v>0.4</v>
      </c>
      <c r="J2364" s="386">
        <f t="shared" si="164"/>
        <v>1.08</v>
      </c>
      <c r="K2364" s="200"/>
      <c r="L2364" s="413"/>
      <c r="M2364" s="203"/>
      <c r="N2364" s="277"/>
      <c r="O2364" s="277"/>
      <c r="P2364" s="277"/>
      <c r="Q2364" s="277"/>
    </row>
    <row r="2365" spans="1:17" s="275" customFormat="1" ht="10.15" x14ac:dyDescent="0.2">
      <c r="A2365" s="282"/>
      <c r="B2365" s="282"/>
      <c r="C2365" s="282"/>
      <c r="D2365" s="279"/>
      <c r="E2365" s="276"/>
      <c r="F2365" s="386">
        <v>2</v>
      </c>
      <c r="G2365" s="386">
        <v>2.0699999999999998</v>
      </c>
      <c r="H2365" s="428">
        <v>0.24</v>
      </c>
      <c r="I2365" s="428">
        <v>0.4</v>
      </c>
      <c r="J2365" s="386">
        <f t="shared" si="164"/>
        <v>0.4</v>
      </c>
      <c r="K2365" s="200"/>
      <c r="L2365" s="413"/>
      <c r="M2365" s="203"/>
      <c r="N2365" s="277"/>
      <c r="O2365" s="277"/>
      <c r="P2365" s="277"/>
      <c r="Q2365" s="277"/>
    </row>
    <row r="2366" spans="1:17" s="275" customFormat="1" x14ac:dyDescent="0.2">
      <c r="A2366" s="282"/>
      <c r="B2366" s="282"/>
      <c r="C2366" s="282"/>
      <c r="D2366" s="279" t="s">
        <v>652</v>
      </c>
      <c r="E2366" s="276"/>
      <c r="F2366" s="386"/>
      <c r="G2366" s="386">
        <v>2.0699999999999998</v>
      </c>
      <c r="H2366" s="428">
        <v>0.1</v>
      </c>
      <c r="I2366" s="428">
        <v>3.6</v>
      </c>
      <c r="J2366" s="386">
        <f t="shared" si="164"/>
        <v>0.75</v>
      </c>
      <c r="K2366" s="200"/>
      <c r="L2366" s="413"/>
      <c r="M2366" s="203"/>
      <c r="N2366" s="277"/>
      <c r="O2366" s="277"/>
      <c r="P2366" s="277"/>
      <c r="Q2366" s="277"/>
    </row>
    <row r="2367" spans="1:17" s="275" customFormat="1" ht="10.15" x14ac:dyDescent="0.2">
      <c r="A2367" s="282"/>
      <c r="B2367" s="282"/>
      <c r="C2367" s="282"/>
      <c r="D2367" s="279" t="s">
        <v>653</v>
      </c>
      <c r="E2367" s="276"/>
      <c r="F2367" s="386">
        <v>4</v>
      </c>
      <c r="G2367" s="386">
        <v>0.2</v>
      </c>
      <c r="H2367" s="428">
        <v>0.2</v>
      </c>
      <c r="I2367" s="428">
        <v>3.37</v>
      </c>
      <c r="J2367" s="386">
        <f t="shared" si="164"/>
        <v>0.54</v>
      </c>
      <c r="K2367" s="200"/>
      <c r="L2367" s="413"/>
      <c r="M2367" s="203"/>
      <c r="N2367" s="277"/>
      <c r="O2367" s="277"/>
      <c r="P2367" s="277"/>
      <c r="Q2367" s="277"/>
    </row>
    <row r="2368" spans="1:17" s="275" customFormat="1" ht="10.15" x14ac:dyDescent="0.2">
      <c r="A2368" s="282"/>
      <c r="B2368" s="282"/>
      <c r="C2368" s="282"/>
      <c r="D2368" s="279" t="s">
        <v>654</v>
      </c>
      <c r="E2368" s="276"/>
      <c r="F2368" s="386">
        <v>2</v>
      </c>
      <c r="G2368" s="386">
        <v>5.6</v>
      </c>
      <c r="H2368" s="428">
        <v>0.24</v>
      </c>
      <c r="I2368" s="428">
        <v>0.24</v>
      </c>
      <c r="J2368" s="386">
        <f t="shared" si="164"/>
        <v>0.65</v>
      </c>
      <c r="K2368" s="200"/>
      <c r="L2368" s="413"/>
      <c r="M2368" s="203"/>
      <c r="N2368" s="277"/>
      <c r="O2368" s="277"/>
      <c r="P2368" s="277"/>
      <c r="Q2368" s="277"/>
    </row>
    <row r="2369" spans="1:17" s="275" customFormat="1" ht="10.15" x14ac:dyDescent="0.2">
      <c r="A2369" s="282"/>
      <c r="B2369" s="282"/>
      <c r="C2369" s="282"/>
      <c r="D2369" s="279"/>
      <c r="E2369" s="276"/>
      <c r="F2369" s="386">
        <v>2</v>
      </c>
      <c r="G2369" s="386">
        <v>2.4</v>
      </c>
      <c r="H2369" s="428">
        <v>0.24</v>
      </c>
      <c r="I2369" s="428">
        <v>0.24</v>
      </c>
      <c r="J2369" s="386">
        <f t="shared" si="164"/>
        <v>0.28000000000000003</v>
      </c>
      <c r="K2369" s="200"/>
      <c r="L2369" s="413"/>
      <c r="M2369" s="203"/>
      <c r="N2369" s="277"/>
      <c r="O2369" s="277"/>
      <c r="P2369" s="277"/>
      <c r="Q2369" s="277"/>
    </row>
    <row r="2370" spans="1:17" s="275" customFormat="1" ht="10.15" x14ac:dyDescent="0.2">
      <c r="A2370" s="282"/>
      <c r="B2370" s="282"/>
      <c r="C2370" s="282"/>
      <c r="D2370" s="279"/>
      <c r="E2370" s="276"/>
      <c r="F2370" s="386">
        <v>3</v>
      </c>
      <c r="G2370" s="386">
        <v>2.0699999999999998</v>
      </c>
      <c r="H2370" s="428">
        <v>0.24</v>
      </c>
      <c r="I2370" s="428">
        <v>0.24</v>
      </c>
      <c r="J2370" s="386">
        <f t="shared" si="164"/>
        <v>0.36</v>
      </c>
      <c r="K2370" s="200"/>
      <c r="L2370" s="413"/>
      <c r="M2370" s="203"/>
      <c r="N2370" s="277"/>
      <c r="O2370" s="277"/>
      <c r="P2370" s="277"/>
      <c r="Q2370" s="277"/>
    </row>
    <row r="2371" spans="1:17" s="275" customFormat="1" ht="10.15" x14ac:dyDescent="0.2">
      <c r="A2371" s="282"/>
      <c r="B2371" s="282"/>
      <c r="C2371" s="282"/>
      <c r="D2371" s="279" t="s">
        <v>650</v>
      </c>
      <c r="E2371" s="276"/>
      <c r="F2371" s="386"/>
      <c r="G2371" s="386">
        <v>5.6</v>
      </c>
      <c r="H2371" s="428">
        <v>2.0699999999999998</v>
      </c>
      <c r="I2371" s="428">
        <v>0.12</v>
      </c>
      <c r="J2371" s="386">
        <f t="shared" si="164"/>
        <v>1.39</v>
      </c>
      <c r="K2371" s="200"/>
      <c r="L2371" s="413"/>
      <c r="M2371" s="203"/>
      <c r="N2371" s="277"/>
      <c r="O2371" s="277"/>
      <c r="P2371" s="277"/>
      <c r="Q2371" s="277"/>
    </row>
    <row r="2372" spans="1:17" s="275" customFormat="1" ht="10.15" x14ac:dyDescent="0.2">
      <c r="A2372" s="282"/>
      <c r="B2372" s="282"/>
      <c r="C2372" s="282"/>
      <c r="D2372" s="284" t="str">
        <f>"Total item "&amp;A2361</f>
        <v>Total item 11.22.5</v>
      </c>
      <c r="E2372" s="276"/>
      <c r="F2372" s="386"/>
      <c r="G2372" s="386"/>
      <c r="H2372" s="386"/>
      <c r="I2372" s="386"/>
      <c r="J2372" s="383">
        <f>SUM(J2362:J2371)</f>
        <v>7.9400000000000013</v>
      </c>
      <c r="K2372" s="200"/>
      <c r="L2372" s="73"/>
      <c r="M2372" s="203"/>
      <c r="N2372" s="277"/>
      <c r="O2372" s="277"/>
      <c r="P2372" s="277"/>
      <c r="Q2372" s="277"/>
    </row>
    <row r="2373" spans="1:17" s="275" customFormat="1" ht="10.15" x14ac:dyDescent="0.2">
      <c r="A2373" s="282"/>
      <c r="B2373" s="282"/>
      <c r="C2373" s="282"/>
      <c r="D2373" s="284"/>
      <c r="E2373" s="276"/>
      <c r="F2373" s="386"/>
      <c r="G2373" s="386"/>
      <c r="H2373" s="386"/>
      <c r="I2373" s="386"/>
      <c r="J2373" s="386"/>
      <c r="K2373" s="200"/>
      <c r="L2373" s="73"/>
      <c r="M2373" s="203"/>
      <c r="N2373" s="277"/>
      <c r="O2373" s="277"/>
      <c r="P2373" s="277"/>
      <c r="Q2373" s="277"/>
    </row>
    <row r="2374" spans="1:17" s="258" customFormat="1" ht="22.5" x14ac:dyDescent="0.2">
      <c r="A2374" s="280" t="s">
        <v>699</v>
      </c>
      <c r="B2374" s="280" t="s">
        <v>166</v>
      </c>
      <c r="C2374" s="280">
        <v>92873</v>
      </c>
      <c r="D2374" s="261" t="s">
        <v>853</v>
      </c>
      <c r="E2374" s="281" t="s">
        <v>14</v>
      </c>
      <c r="F2374" s="385"/>
      <c r="G2374" s="385"/>
      <c r="H2374" s="383"/>
      <c r="I2374" s="383"/>
      <c r="J2374" s="383"/>
      <c r="K2374" s="410">
        <f>J2376</f>
        <v>7.94</v>
      </c>
      <c r="L2374" s="411">
        <v>162.63</v>
      </c>
      <c r="M2374" s="412">
        <f>ROUND(L2374*(1+$T$7),2)</f>
        <v>197.01</v>
      </c>
      <c r="N2374" s="283">
        <f>TRUNC(K2374*M2374,2)</f>
        <v>1564.25</v>
      </c>
      <c r="O2374" s="283">
        <v>146.24</v>
      </c>
      <c r="P2374" s="283">
        <f>ROUND(O2374*(1+$S$7),2)</f>
        <v>186.08</v>
      </c>
      <c r="Q2374" s="283">
        <f>TRUNC(K2374*P2374,2)</f>
        <v>1477.47</v>
      </c>
    </row>
    <row r="2375" spans="1:17" s="275" customFormat="1" ht="10.15" x14ac:dyDescent="0.2">
      <c r="A2375" s="282"/>
      <c r="B2375" s="282"/>
      <c r="C2375" s="282"/>
      <c r="D2375" s="279"/>
      <c r="E2375" s="276"/>
      <c r="F2375" s="386">
        <f>J2372</f>
        <v>7.9400000000000013</v>
      </c>
      <c r="G2375" s="386"/>
      <c r="H2375" s="386"/>
      <c r="I2375" s="386"/>
      <c r="J2375" s="386">
        <f t="shared" ref="J2375" si="165">ROUND(PRODUCT(F2375:I2375),2)</f>
        <v>7.94</v>
      </c>
      <c r="K2375" s="200"/>
      <c r="L2375" s="73"/>
      <c r="M2375" s="203"/>
      <c r="N2375" s="277"/>
      <c r="O2375" s="277"/>
      <c r="P2375" s="277"/>
      <c r="Q2375" s="277"/>
    </row>
    <row r="2376" spans="1:17" s="275" customFormat="1" ht="10.15" x14ac:dyDescent="0.2">
      <c r="A2376" s="282"/>
      <c r="B2376" s="282"/>
      <c r="C2376" s="282"/>
      <c r="D2376" s="284" t="str">
        <f>"Total item "&amp;A2374</f>
        <v>Total item 11.22.6</v>
      </c>
      <c r="E2376" s="276"/>
      <c r="F2376" s="386"/>
      <c r="G2376" s="386"/>
      <c r="H2376" s="386"/>
      <c r="I2376" s="386"/>
      <c r="J2376" s="383">
        <f>SUM(J2375:J2375)</f>
        <v>7.94</v>
      </c>
      <c r="K2376" s="200"/>
      <c r="L2376" s="73"/>
      <c r="M2376" s="203"/>
      <c r="N2376" s="277"/>
      <c r="O2376" s="277"/>
      <c r="P2376" s="277"/>
      <c r="Q2376" s="277"/>
    </row>
    <row r="2377" spans="1:17" s="275" customFormat="1" ht="10.15" x14ac:dyDescent="0.2">
      <c r="A2377" s="282"/>
      <c r="B2377" s="282"/>
      <c r="C2377" s="282"/>
      <c r="D2377" s="126"/>
      <c r="E2377" s="276"/>
      <c r="F2377" s="386"/>
      <c r="G2377" s="386"/>
      <c r="H2377" s="386"/>
      <c r="I2377" s="386"/>
      <c r="J2377" s="401"/>
      <c r="K2377" s="277"/>
      <c r="L2377" s="277"/>
      <c r="M2377" s="277"/>
      <c r="N2377" s="277"/>
      <c r="O2377" s="277"/>
      <c r="P2377" s="277"/>
      <c r="Q2377" s="277"/>
    </row>
    <row r="2378" spans="1:17" s="275" customFormat="1" ht="10.15" x14ac:dyDescent="0.2">
      <c r="A2378" s="282" t="s">
        <v>700</v>
      </c>
      <c r="B2378" s="282"/>
      <c r="C2378" s="282"/>
      <c r="D2378" s="126" t="s">
        <v>655</v>
      </c>
      <c r="E2378" s="276"/>
      <c r="F2378" s="386"/>
      <c r="G2378" s="386"/>
      <c r="H2378" s="386"/>
      <c r="I2378" s="386"/>
      <c r="J2378" s="384"/>
      <c r="K2378" s="277"/>
      <c r="L2378" s="277"/>
      <c r="M2378" s="277"/>
      <c r="N2378" s="277"/>
      <c r="O2378" s="277"/>
      <c r="P2378" s="277"/>
      <c r="Q2378" s="277"/>
    </row>
    <row r="2379" spans="1:17" s="258" customFormat="1" ht="33.75" x14ac:dyDescent="0.2">
      <c r="A2379" s="280" t="s">
        <v>701</v>
      </c>
      <c r="B2379" s="280" t="s">
        <v>166</v>
      </c>
      <c r="C2379" s="280">
        <v>87878</v>
      </c>
      <c r="D2379" s="261" t="s">
        <v>822</v>
      </c>
      <c r="E2379" s="281" t="s">
        <v>11</v>
      </c>
      <c r="F2379" s="383"/>
      <c r="G2379" s="383"/>
      <c r="H2379" s="383"/>
      <c r="I2379" s="383"/>
      <c r="J2379" s="383"/>
      <c r="K2379" s="283">
        <f>J2381</f>
        <v>145.28</v>
      </c>
      <c r="L2379" s="427">
        <v>3.25</v>
      </c>
      <c r="M2379" s="283">
        <f>ROUND(L2379*(1+$T$7),2)</f>
        <v>3.94</v>
      </c>
      <c r="N2379" s="283">
        <f>TRUNC(K2379*M2379,2)</f>
        <v>572.4</v>
      </c>
      <c r="O2379" s="427">
        <v>3.02</v>
      </c>
      <c r="P2379" s="283">
        <f>ROUND(O2379*(1+$S$7),2)</f>
        <v>3.84</v>
      </c>
      <c r="Q2379" s="283">
        <f>TRUNC(K2379*P2379,2)</f>
        <v>557.87</v>
      </c>
    </row>
    <row r="2380" spans="1:17" s="275" customFormat="1" ht="10.15" x14ac:dyDescent="0.2">
      <c r="A2380" s="282"/>
      <c r="B2380" s="282"/>
      <c r="C2380" s="282"/>
      <c r="D2380" s="279" t="s">
        <v>1296</v>
      </c>
      <c r="E2380" s="276"/>
      <c r="F2380" s="386">
        <v>2</v>
      </c>
      <c r="G2380" s="386">
        <f>J2359</f>
        <v>72.64</v>
      </c>
      <c r="H2380" s="428"/>
      <c r="I2380" s="428"/>
      <c r="J2380" s="386">
        <f t="shared" ref="J2380" si="166">ROUND(PRODUCT(F2380:I2380),2)</f>
        <v>145.28</v>
      </c>
      <c r="K2380" s="277"/>
      <c r="L2380" s="277"/>
      <c r="M2380" s="277"/>
      <c r="N2380" s="277"/>
      <c r="O2380" s="277"/>
      <c r="P2380" s="277"/>
      <c r="Q2380" s="277"/>
    </row>
    <row r="2381" spans="1:17" s="275" customFormat="1" ht="10.15" x14ac:dyDescent="0.2">
      <c r="A2381" s="282"/>
      <c r="B2381" s="282"/>
      <c r="C2381" s="282"/>
      <c r="D2381" s="284" t="str">
        <f>"Total item "&amp;A2379</f>
        <v>Total item 11.22.7</v>
      </c>
      <c r="E2381" s="276"/>
      <c r="F2381" s="386"/>
      <c r="G2381" s="386"/>
      <c r="H2381" s="386"/>
      <c r="I2381" s="386"/>
      <c r="J2381" s="383">
        <f>SUM(J2380:J2380)</f>
        <v>145.28</v>
      </c>
      <c r="K2381" s="277"/>
      <c r="L2381" s="277"/>
      <c r="M2381" s="277"/>
      <c r="N2381" s="277"/>
      <c r="O2381" s="277"/>
      <c r="P2381" s="277"/>
      <c r="Q2381" s="277"/>
    </row>
    <row r="2382" spans="1:17" s="275" customFormat="1" ht="10.15" x14ac:dyDescent="0.2">
      <c r="A2382" s="282"/>
      <c r="B2382" s="282"/>
      <c r="C2382" s="282"/>
      <c r="D2382" s="284"/>
      <c r="E2382" s="276"/>
      <c r="F2382" s="386"/>
      <c r="G2382" s="386"/>
      <c r="H2382" s="386"/>
      <c r="I2382" s="386"/>
      <c r="J2382" s="401"/>
      <c r="K2382" s="277"/>
      <c r="L2382" s="277"/>
      <c r="M2382" s="277"/>
      <c r="N2382" s="277"/>
      <c r="O2382" s="277"/>
      <c r="P2382" s="277"/>
      <c r="Q2382" s="277"/>
    </row>
    <row r="2383" spans="1:17" s="258" customFormat="1" ht="22.5" x14ac:dyDescent="0.2">
      <c r="A2383" s="280" t="s">
        <v>702</v>
      </c>
      <c r="B2383" s="280" t="s">
        <v>166</v>
      </c>
      <c r="C2383" s="278" t="s">
        <v>1297</v>
      </c>
      <c r="D2383" s="261" t="s">
        <v>1298</v>
      </c>
      <c r="E2383" s="281" t="s">
        <v>1108</v>
      </c>
      <c r="F2383" s="383"/>
      <c r="G2383" s="383"/>
      <c r="H2383" s="383"/>
      <c r="I2383" s="383"/>
      <c r="J2383" s="383"/>
      <c r="K2383" s="283">
        <f>J2387</f>
        <v>89.2</v>
      </c>
      <c r="L2383" s="427">
        <v>32.69</v>
      </c>
      <c r="M2383" s="283">
        <f>ROUND(L2383*(1+$T$7),2)</f>
        <v>39.6</v>
      </c>
      <c r="N2383" s="283">
        <f>TRUNC(K2383*M2383,2)</f>
        <v>3532.32</v>
      </c>
      <c r="O2383" s="427">
        <v>31.36</v>
      </c>
      <c r="P2383" s="283">
        <f>ROUND(O2383*(1+$S$7),2)</f>
        <v>39.9</v>
      </c>
      <c r="Q2383" s="283">
        <f>TRUNC(K2383*P2383,2)</f>
        <v>3559.08</v>
      </c>
    </row>
    <row r="2384" spans="1:17" s="275" customFormat="1" ht="10.15" x14ac:dyDescent="0.2">
      <c r="A2384" s="282"/>
      <c r="B2384" s="282"/>
      <c r="C2384" s="282"/>
      <c r="D2384" s="279" t="s">
        <v>1296</v>
      </c>
      <c r="E2384" s="276"/>
      <c r="F2384" s="386"/>
      <c r="G2384" s="386">
        <f>J2359</f>
        <v>72.64</v>
      </c>
      <c r="H2384" s="428"/>
      <c r="I2384" s="428"/>
      <c r="J2384" s="386">
        <f t="shared" ref="J2384:J2386" si="167">ROUND(PRODUCT(F2384:I2384),2)</f>
        <v>72.64</v>
      </c>
      <c r="K2384" s="277"/>
      <c r="L2384" s="277"/>
      <c r="M2384" s="277"/>
      <c r="N2384" s="277"/>
      <c r="O2384" s="277"/>
      <c r="P2384" s="277"/>
      <c r="Q2384" s="277"/>
    </row>
    <row r="2385" spans="1:17" s="275" customFormat="1" ht="10.15" x14ac:dyDescent="0.2">
      <c r="A2385" s="282"/>
      <c r="B2385" s="282"/>
      <c r="C2385" s="282"/>
      <c r="D2385" s="279" t="s">
        <v>656</v>
      </c>
      <c r="E2385" s="276"/>
      <c r="F2385" s="386"/>
      <c r="G2385" s="386">
        <v>5.6</v>
      </c>
      <c r="H2385" s="428">
        <v>2.0699999999999998</v>
      </c>
      <c r="I2385" s="428"/>
      <c r="J2385" s="386">
        <f t="shared" si="167"/>
        <v>11.59</v>
      </c>
      <c r="K2385" s="277"/>
      <c r="L2385" s="277"/>
      <c r="M2385" s="277"/>
      <c r="N2385" s="277"/>
      <c r="O2385" s="277"/>
      <c r="P2385" s="277"/>
      <c r="Q2385" s="277"/>
    </row>
    <row r="2386" spans="1:17" s="275" customFormat="1" ht="10.15" x14ac:dyDescent="0.2">
      <c r="A2386" s="282"/>
      <c r="B2386" s="282"/>
      <c r="C2386" s="282"/>
      <c r="D2386" s="279"/>
      <c r="E2386" s="276"/>
      <c r="F2386" s="386"/>
      <c r="G2386" s="386">
        <v>2.4</v>
      </c>
      <c r="H2386" s="428">
        <v>2.0699999999999998</v>
      </c>
      <c r="I2386" s="428"/>
      <c r="J2386" s="386">
        <f t="shared" si="167"/>
        <v>4.97</v>
      </c>
      <c r="K2386" s="277"/>
      <c r="L2386" s="277"/>
      <c r="M2386" s="277"/>
      <c r="N2386" s="277"/>
      <c r="O2386" s="277"/>
      <c r="P2386" s="277"/>
      <c r="Q2386" s="277"/>
    </row>
    <row r="2387" spans="1:17" s="275" customFormat="1" ht="10.15" x14ac:dyDescent="0.2">
      <c r="A2387" s="282"/>
      <c r="B2387" s="282"/>
      <c r="C2387" s="282"/>
      <c r="D2387" s="284" t="str">
        <f>"Total item "&amp;A2383</f>
        <v>Total item 11.22.8</v>
      </c>
      <c r="E2387" s="276"/>
      <c r="F2387" s="386"/>
      <c r="G2387" s="386"/>
      <c r="H2387" s="386"/>
      <c r="I2387" s="386"/>
      <c r="J2387" s="383">
        <f>SUM(J2384:J2386)</f>
        <v>89.2</v>
      </c>
      <c r="K2387" s="277"/>
      <c r="L2387" s="277"/>
      <c r="M2387" s="277"/>
      <c r="N2387" s="277"/>
      <c r="O2387" s="277"/>
      <c r="P2387" s="277"/>
      <c r="Q2387" s="277"/>
    </row>
    <row r="2388" spans="1:17" s="275" customFormat="1" ht="10.15" x14ac:dyDescent="0.2">
      <c r="A2388" s="282"/>
      <c r="B2388" s="282"/>
      <c r="C2388" s="282"/>
      <c r="D2388" s="284"/>
      <c r="E2388" s="276"/>
      <c r="F2388" s="386"/>
      <c r="G2388" s="386"/>
      <c r="H2388" s="386"/>
      <c r="I2388" s="386"/>
      <c r="J2388" s="401"/>
      <c r="K2388" s="277"/>
      <c r="L2388" s="277"/>
      <c r="M2388" s="277"/>
      <c r="N2388" s="277"/>
      <c r="O2388" s="277"/>
      <c r="P2388" s="277"/>
      <c r="Q2388" s="277"/>
    </row>
    <row r="2389" spans="1:17" s="258" customFormat="1" ht="10.15" x14ac:dyDescent="0.2">
      <c r="A2389" s="280" t="s">
        <v>703</v>
      </c>
      <c r="B2389" s="280" t="s">
        <v>166</v>
      </c>
      <c r="C2389" s="278" t="s">
        <v>1299</v>
      </c>
      <c r="D2389" s="261" t="s">
        <v>1300</v>
      </c>
      <c r="E2389" s="281" t="s">
        <v>1177</v>
      </c>
      <c r="F2389" s="383"/>
      <c r="G2389" s="383"/>
      <c r="H2389" s="383"/>
      <c r="I2389" s="383"/>
      <c r="J2389" s="383"/>
      <c r="K2389" s="283">
        <f>J2391</f>
        <v>12.3</v>
      </c>
      <c r="L2389" s="427">
        <v>104.89</v>
      </c>
      <c r="M2389" s="283">
        <f>ROUND(L2389*(1+$T$7),2)</f>
        <v>127.06</v>
      </c>
      <c r="N2389" s="283">
        <f>TRUNC(K2389*M2389,2)</f>
        <v>1562.83</v>
      </c>
      <c r="O2389" s="427">
        <v>100.96</v>
      </c>
      <c r="P2389" s="283">
        <f>ROUND(O2389*(1+$S$7),2)</f>
        <v>128.46</v>
      </c>
      <c r="Q2389" s="283">
        <f>TRUNC(K2389*P2389,2)</f>
        <v>1580.05</v>
      </c>
    </row>
    <row r="2390" spans="1:17" s="275" customFormat="1" ht="10.15" x14ac:dyDescent="0.2">
      <c r="A2390" s="282"/>
      <c r="B2390" s="282"/>
      <c r="C2390" s="282"/>
      <c r="D2390" s="279" t="s">
        <v>657</v>
      </c>
      <c r="E2390" s="276"/>
      <c r="F2390" s="386"/>
      <c r="G2390" s="386">
        <v>1.82</v>
      </c>
      <c r="H2390" s="428">
        <v>2.77</v>
      </c>
      <c r="I2390" s="428">
        <v>2.44</v>
      </c>
      <c r="J2390" s="386">
        <f t="shared" ref="J2390" si="168">ROUND(PRODUCT(F2390:I2390),2)</f>
        <v>12.3</v>
      </c>
      <c r="K2390" s="277"/>
      <c r="L2390" s="277"/>
      <c r="M2390" s="277"/>
      <c r="N2390" s="277"/>
      <c r="O2390" s="277"/>
      <c r="P2390" s="277"/>
      <c r="Q2390" s="277"/>
    </row>
    <row r="2391" spans="1:17" s="275" customFormat="1" ht="10.15" x14ac:dyDescent="0.2">
      <c r="A2391" s="282"/>
      <c r="B2391" s="282"/>
      <c r="C2391" s="282"/>
      <c r="D2391" s="284" t="str">
        <f>"Total item "&amp;A2389</f>
        <v>Total item 11.22.9</v>
      </c>
      <c r="E2391" s="276"/>
      <c r="F2391" s="386"/>
      <c r="G2391" s="386"/>
      <c r="H2391" s="386"/>
      <c r="I2391" s="386"/>
      <c r="J2391" s="383">
        <f>SUM(J2390:J2390)</f>
        <v>12.3</v>
      </c>
      <c r="K2391" s="277"/>
      <c r="L2391" s="277"/>
      <c r="M2391" s="277"/>
      <c r="N2391" s="277"/>
      <c r="O2391" s="277"/>
      <c r="P2391" s="277"/>
      <c r="Q2391" s="277"/>
    </row>
    <row r="2392" spans="1:17" s="275" customFormat="1" ht="10.15" x14ac:dyDescent="0.2">
      <c r="A2392" s="282"/>
      <c r="B2392" s="282"/>
      <c r="C2392" s="282"/>
      <c r="D2392" s="284"/>
      <c r="E2392" s="276"/>
      <c r="F2392" s="386"/>
      <c r="G2392" s="386"/>
      <c r="H2392" s="386"/>
      <c r="I2392" s="386"/>
      <c r="J2392" s="401"/>
      <c r="K2392" s="277"/>
      <c r="L2392" s="277"/>
      <c r="M2392" s="277"/>
      <c r="N2392" s="277"/>
      <c r="O2392" s="277"/>
      <c r="P2392" s="277"/>
      <c r="Q2392" s="277"/>
    </row>
    <row r="2393" spans="1:17" s="275" customFormat="1" x14ac:dyDescent="0.2">
      <c r="A2393" s="282" t="s">
        <v>705</v>
      </c>
      <c r="B2393" s="282"/>
      <c r="C2393" s="282"/>
      <c r="D2393" s="126" t="s">
        <v>658</v>
      </c>
      <c r="E2393" s="276"/>
      <c r="F2393" s="386"/>
      <c r="G2393" s="386"/>
      <c r="H2393" s="386"/>
      <c r="I2393" s="386"/>
      <c r="J2393" s="384"/>
      <c r="K2393" s="277"/>
      <c r="L2393" s="277"/>
      <c r="M2393" s="277"/>
      <c r="N2393" s="277"/>
      <c r="O2393" s="277"/>
      <c r="P2393" s="277"/>
      <c r="Q2393" s="277"/>
    </row>
    <row r="2394" spans="1:17" s="258" customFormat="1" ht="48.75" customHeight="1" x14ac:dyDescent="0.2">
      <c r="A2394" s="280" t="s">
        <v>704</v>
      </c>
      <c r="B2394" s="280" t="s">
        <v>166</v>
      </c>
      <c r="C2394" s="278" t="s">
        <v>1301</v>
      </c>
      <c r="D2394" s="261" t="s">
        <v>1302</v>
      </c>
      <c r="E2394" s="281" t="s">
        <v>204</v>
      </c>
      <c r="F2394" s="383"/>
      <c r="G2394" s="383"/>
      <c r="H2394" s="383"/>
      <c r="I2394" s="383"/>
      <c r="J2394" s="383"/>
      <c r="K2394" s="283">
        <f>J2396</f>
        <v>8</v>
      </c>
      <c r="L2394" s="427">
        <v>420.77</v>
      </c>
      <c r="M2394" s="283">
        <f>ROUND(L2394*(1+$T$7),2)</f>
        <v>509.72</v>
      </c>
      <c r="N2394" s="283">
        <f>TRUNC(K2394*M2394,2)</f>
        <v>4077.76</v>
      </c>
      <c r="O2394" s="427">
        <v>390.64</v>
      </c>
      <c r="P2394" s="283">
        <f>ROUND(O2394*(1+$S$7),2)</f>
        <v>497.05</v>
      </c>
      <c r="Q2394" s="283">
        <f>TRUNC(K2394*P2394,2)</f>
        <v>3976.4</v>
      </c>
    </row>
    <row r="2395" spans="1:17" s="275" customFormat="1" ht="10.15" x14ac:dyDescent="0.2">
      <c r="A2395" s="282"/>
      <c r="B2395" s="282"/>
      <c r="C2395" s="282"/>
      <c r="D2395" s="279" t="s">
        <v>657</v>
      </c>
      <c r="E2395" s="276"/>
      <c r="F2395" s="386">
        <v>8</v>
      </c>
      <c r="G2395" s="386"/>
      <c r="H2395" s="428"/>
      <c r="I2395" s="428"/>
      <c r="J2395" s="386">
        <f t="shared" ref="J2395" si="169">ROUND(PRODUCT(F2395:I2395),2)</f>
        <v>8</v>
      </c>
      <c r="K2395" s="277"/>
      <c r="L2395" s="277"/>
      <c r="M2395" s="277"/>
      <c r="N2395" s="277"/>
      <c r="O2395" s="277"/>
      <c r="P2395" s="277"/>
      <c r="Q2395" s="277"/>
    </row>
    <row r="2396" spans="1:17" s="275" customFormat="1" ht="10.15" x14ac:dyDescent="0.2">
      <c r="A2396" s="282"/>
      <c r="B2396" s="282"/>
      <c r="C2396" s="282"/>
      <c r="D2396" s="284" t="str">
        <f>"Total item "&amp;A2394</f>
        <v>Total item 11.22.10</v>
      </c>
      <c r="E2396" s="276"/>
      <c r="F2396" s="386"/>
      <c r="G2396" s="386"/>
      <c r="H2396" s="386"/>
      <c r="I2396" s="386"/>
      <c r="J2396" s="383">
        <f>SUM(J2395:J2395)</f>
        <v>8</v>
      </c>
      <c r="K2396" s="277"/>
      <c r="L2396" s="277"/>
      <c r="M2396" s="277"/>
      <c r="N2396" s="277"/>
      <c r="O2396" s="277"/>
      <c r="P2396" s="277"/>
      <c r="Q2396" s="277"/>
    </row>
    <row r="2397" spans="1:17" s="270" customFormat="1" ht="10.15" x14ac:dyDescent="0.2">
      <c r="A2397" s="271"/>
      <c r="B2397" s="271"/>
      <c r="C2397" s="271"/>
      <c r="D2397" s="272"/>
      <c r="E2397" s="134"/>
      <c r="F2397" s="417"/>
      <c r="G2397" s="417"/>
      <c r="H2397" s="417"/>
      <c r="I2397" s="417"/>
      <c r="J2397" s="401"/>
      <c r="K2397" s="273"/>
      <c r="L2397" s="273"/>
      <c r="M2397" s="273"/>
      <c r="N2397" s="273"/>
      <c r="O2397" s="273"/>
      <c r="P2397" s="273"/>
      <c r="Q2397" s="273"/>
    </row>
    <row r="2398" spans="1:17" s="258" customFormat="1" ht="33.75" x14ac:dyDescent="0.2">
      <c r="A2398" s="280" t="s">
        <v>706</v>
      </c>
      <c r="B2398" s="280" t="s">
        <v>166</v>
      </c>
      <c r="C2398" s="278">
        <v>89714</v>
      </c>
      <c r="D2398" s="261" t="s">
        <v>833</v>
      </c>
      <c r="E2398" s="281" t="s">
        <v>18</v>
      </c>
      <c r="F2398" s="383"/>
      <c r="G2398" s="383"/>
      <c r="H2398" s="383"/>
      <c r="I2398" s="383"/>
      <c r="J2398" s="383"/>
      <c r="K2398" s="283">
        <f>J2400</f>
        <v>200</v>
      </c>
      <c r="L2398" s="427">
        <v>39.58</v>
      </c>
      <c r="M2398" s="283">
        <f>ROUND(L2398*(1+$T$7),2)</f>
        <v>47.95</v>
      </c>
      <c r="N2398" s="283">
        <f>TRUNC(K2398*M2398,2)</f>
        <v>9590</v>
      </c>
      <c r="O2398" s="427">
        <v>36.94</v>
      </c>
      <c r="P2398" s="283">
        <f>ROUND(O2398*(1+$S$7),2)</f>
        <v>47</v>
      </c>
      <c r="Q2398" s="283">
        <f>TRUNC(K2398*P2398,2)</f>
        <v>9400</v>
      </c>
    </row>
    <row r="2399" spans="1:17" s="275" customFormat="1" ht="10.15" x14ac:dyDescent="0.2">
      <c r="A2399" s="282"/>
      <c r="B2399" s="282"/>
      <c r="C2399" s="282"/>
      <c r="D2399" s="279"/>
      <c r="E2399" s="276"/>
      <c r="F2399" s="386"/>
      <c r="G2399" s="386">
        <v>200</v>
      </c>
      <c r="H2399" s="428"/>
      <c r="I2399" s="428"/>
      <c r="J2399" s="386">
        <f t="shared" ref="J2399" si="170">ROUND(PRODUCT(F2399:I2399),2)</f>
        <v>200</v>
      </c>
      <c r="K2399" s="277"/>
      <c r="L2399" s="277"/>
      <c r="M2399" s="277"/>
      <c r="N2399" s="277"/>
      <c r="O2399" s="277"/>
      <c r="P2399" s="277"/>
      <c r="Q2399" s="277"/>
    </row>
    <row r="2400" spans="1:17" s="275" customFormat="1" ht="10.15" x14ac:dyDescent="0.2">
      <c r="A2400" s="282"/>
      <c r="B2400" s="282"/>
      <c r="C2400" s="282"/>
      <c r="D2400" s="284" t="str">
        <f>"Total item "&amp;A2398</f>
        <v>Total item 11.22.11</v>
      </c>
      <c r="E2400" s="276"/>
      <c r="F2400" s="386"/>
      <c r="G2400" s="386"/>
      <c r="H2400" s="386"/>
      <c r="I2400" s="386"/>
      <c r="J2400" s="383">
        <f>SUM(J2399:J2399)</f>
        <v>200</v>
      </c>
      <c r="K2400" s="277"/>
      <c r="L2400" s="277"/>
      <c r="M2400" s="277"/>
      <c r="N2400" s="277"/>
      <c r="O2400" s="277"/>
      <c r="P2400" s="277"/>
      <c r="Q2400" s="277"/>
    </row>
    <row r="2401" spans="1:17" s="275" customFormat="1" ht="10.15" x14ac:dyDescent="0.2">
      <c r="A2401" s="282"/>
      <c r="B2401" s="282"/>
      <c r="C2401" s="282"/>
      <c r="D2401" s="284"/>
      <c r="E2401" s="276"/>
      <c r="F2401" s="386"/>
      <c r="G2401" s="386"/>
      <c r="H2401" s="386"/>
      <c r="I2401" s="386"/>
      <c r="J2401" s="401"/>
      <c r="K2401" s="277"/>
      <c r="L2401" s="277"/>
      <c r="M2401" s="277"/>
      <c r="N2401" s="277"/>
      <c r="O2401" s="277"/>
      <c r="P2401" s="277"/>
      <c r="Q2401" s="277"/>
    </row>
    <row r="2402" spans="1:17" s="108" customFormat="1" ht="10.15" x14ac:dyDescent="0.2">
      <c r="A2402" s="135" t="s">
        <v>173</v>
      </c>
      <c r="B2402" s="135"/>
      <c r="C2402" s="135"/>
      <c r="D2402" s="143" t="s">
        <v>659</v>
      </c>
      <c r="E2402" s="137"/>
      <c r="F2402" s="418"/>
      <c r="G2402" s="418"/>
      <c r="H2402" s="418"/>
      <c r="I2402" s="418"/>
      <c r="J2402" s="418"/>
      <c r="K2402" s="138"/>
      <c r="L2402" s="138"/>
      <c r="M2402" s="138"/>
      <c r="N2402" s="138">
        <f>SUM(N2403:N2437)</f>
        <v>11420.92</v>
      </c>
      <c r="O2402" s="138"/>
      <c r="P2402" s="138"/>
      <c r="Q2402" s="138">
        <f>SUM(Q2403:Q2437)</f>
        <v>11855.210000000001</v>
      </c>
    </row>
    <row r="2403" spans="1:17" s="258" customFormat="1" ht="22.5" x14ac:dyDescent="0.2">
      <c r="A2403" s="280" t="s">
        <v>707</v>
      </c>
      <c r="B2403" s="280" t="s">
        <v>166</v>
      </c>
      <c r="C2403" s="280" t="s">
        <v>1199</v>
      </c>
      <c r="D2403" s="261" t="s">
        <v>1200</v>
      </c>
      <c r="E2403" s="281" t="s">
        <v>1177</v>
      </c>
      <c r="F2403" s="383"/>
      <c r="G2403" s="383"/>
      <c r="H2403" s="383"/>
      <c r="I2403" s="383"/>
      <c r="J2403" s="383"/>
      <c r="K2403" s="283">
        <f>J2406</f>
        <v>3.0900000000000003</v>
      </c>
      <c r="L2403" s="427">
        <v>63.05</v>
      </c>
      <c r="M2403" s="283">
        <f>ROUND(L2403*(1+$T$7),2)</f>
        <v>76.38</v>
      </c>
      <c r="N2403" s="283">
        <f>TRUNC(K2403*M2403,2)</f>
        <v>236.01</v>
      </c>
      <c r="O2403" s="427">
        <v>56.84</v>
      </c>
      <c r="P2403" s="283">
        <f>ROUND(O2403*(1+$S$7),2)</f>
        <v>72.319999999999993</v>
      </c>
      <c r="Q2403" s="283">
        <f>TRUNC(K2403*P2403,2)</f>
        <v>223.46</v>
      </c>
    </row>
    <row r="2404" spans="1:17" s="275" customFormat="1" ht="10.15" x14ac:dyDescent="0.2">
      <c r="A2404" s="282"/>
      <c r="B2404" s="282"/>
      <c r="C2404" s="282"/>
      <c r="D2404" s="279" t="s">
        <v>660</v>
      </c>
      <c r="E2404" s="276"/>
      <c r="F2404" s="386"/>
      <c r="G2404" s="386">
        <v>5.7</v>
      </c>
      <c r="H2404" s="386">
        <v>0.3</v>
      </c>
      <c r="I2404" s="386">
        <v>0.25</v>
      </c>
      <c r="J2404" s="386">
        <f t="shared" ref="J2404:J2405" si="171">ROUND(PRODUCT(F2404:I2404),2)</f>
        <v>0.43</v>
      </c>
      <c r="K2404" s="277"/>
      <c r="L2404" s="277"/>
      <c r="M2404" s="277"/>
      <c r="N2404" s="277"/>
      <c r="O2404" s="277"/>
      <c r="P2404" s="277"/>
      <c r="Q2404" s="277"/>
    </row>
    <row r="2405" spans="1:17" s="275" customFormat="1" ht="10.15" x14ac:dyDescent="0.2">
      <c r="A2405" s="282"/>
      <c r="B2405" s="282"/>
      <c r="C2405" s="282"/>
      <c r="D2405" s="279" t="s">
        <v>661</v>
      </c>
      <c r="E2405" s="276"/>
      <c r="F2405" s="386"/>
      <c r="G2405" s="386">
        <v>35.4</v>
      </c>
      <c r="H2405" s="386">
        <v>0.3</v>
      </c>
      <c r="I2405" s="386">
        <v>0.25</v>
      </c>
      <c r="J2405" s="386">
        <f t="shared" si="171"/>
        <v>2.66</v>
      </c>
      <c r="K2405" s="277"/>
      <c r="L2405" s="277"/>
      <c r="M2405" s="277"/>
      <c r="N2405" s="277"/>
      <c r="O2405" s="277"/>
      <c r="P2405" s="277"/>
      <c r="Q2405" s="277"/>
    </row>
    <row r="2406" spans="1:17" s="275" customFormat="1" ht="10.15" x14ac:dyDescent="0.2">
      <c r="A2406" s="282"/>
      <c r="B2406" s="282"/>
      <c r="C2406" s="282"/>
      <c r="D2406" s="284" t="str">
        <f>"Total item "&amp;A2403</f>
        <v>Total item 11.23.1</v>
      </c>
      <c r="E2406" s="276"/>
      <c r="F2406" s="386"/>
      <c r="G2406" s="386"/>
      <c r="H2406" s="386"/>
      <c r="I2406" s="386"/>
      <c r="J2406" s="383">
        <f>SUM(J2404:J2405)</f>
        <v>3.0900000000000003</v>
      </c>
      <c r="K2406" s="277"/>
      <c r="L2406" s="277"/>
      <c r="M2406" s="277"/>
      <c r="N2406" s="277"/>
      <c r="O2406" s="277"/>
      <c r="P2406" s="277"/>
      <c r="Q2406" s="277"/>
    </row>
    <row r="2407" spans="1:17" s="275" customFormat="1" ht="10.15" x14ac:dyDescent="0.2">
      <c r="A2407" s="282"/>
      <c r="B2407" s="282"/>
      <c r="C2407" s="282"/>
      <c r="D2407" s="284"/>
      <c r="E2407" s="276"/>
      <c r="F2407" s="386"/>
      <c r="G2407" s="386"/>
      <c r="H2407" s="386"/>
      <c r="I2407" s="386"/>
      <c r="J2407" s="401"/>
      <c r="K2407" s="277"/>
      <c r="L2407" s="277"/>
      <c r="M2407" s="277"/>
      <c r="N2407" s="277"/>
      <c r="O2407" s="277"/>
      <c r="P2407" s="277"/>
      <c r="Q2407" s="277"/>
    </row>
    <row r="2408" spans="1:17" s="258" customFormat="1" ht="24" customHeight="1" x14ac:dyDescent="0.2">
      <c r="A2408" s="280" t="s">
        <v>708</v>
      </c>
      <c r="B2408" s="280" t="s">
        <v>166</v>
      </c>
      <c r="C2408" s="280">
        <v>94962</v>
      </c>
      <c r="D2408" s="261" t="s">
        <v>821</v>
      </c>
      <c r="E2408" s="281" t="s">
        <v>14</v>
      </c>
      <c r="F2408" s="383"/>
      <c r="G2408" s="383"/>
      <c r="H2408" s="383"/>
      <c r="I2408" s="383"/>
      <c r="J2408" s="383"/>
      <c r="K2408" s="283">
        <f>J2411</f>
        <v>0.62</v>
      </c>
      <c r="L2408" s="427">
        <v>259.16000000000003</v>
      </c>
      <c r="M2408" s="283">
        <f>ROUND(L2408*(1+$T$7),2)</f>
        <v>313.95</v>
      </c>
      <c r="N2408" s="283">
        <f>TRUNC(K2408*M2408,2)</f>
        <v>194.64</v>
      </c>
      <c r="O2408" s="427">
        <v>251.08</v>
      </c>
      <c r="P2408" s="283">
        <f>ROUND(O2408*(1+$S$7),2)</f>
        <v>319.47000000000003</v>
      </c>
      <c r="Q2408" s="283">
        <f>TRUNC(K2408*P2408,2)</f>
        <v>198.07</v>
      </c>
    </row>
    <row r="2409" spans="1:17" s="275" customFormat="1" ht="10.15" x14ac:dyDescent="0.2">
      <c r="A2409" s="282"/>
      <c r="B2409" s="282"/>
      <c r="C2409" s="282"/>
      <c r="D2409" s="279" t="s">
        <v>660</v>
      </c>
      <c r="E2409" s="276"/>
      <c r="F2409" s="386"/>
      <c r="G2409" s="386">
        <v>5.7</v>
      </c>
      <c r="H2409" s="386">
        <v>0.3</v>
      </c>
      <c r="I2409" s="386">
        <v>0.05</v>
      </c>
      <c r="J2409" s="386">
        <f t="shared" ref="J2409:J2410" si="172">ROUND(PRODUCT(F2409:I2409),2)</f>
        <v>0.09</v>
      </c>
      <c r="K2409" s="277"/>
      <c r="L2409" s="277"/>
      <c r="M2409" s="277"/>
      <c r="N2409" s="277"/>
      <c r="O2409" s="277"/>
      <c r="P2409" s="277"/>
      <c r="Q2409" s="277"/>
    </row>
    <row r="2410" spans="1:17" s="275" customFormat="1" ht="10.15" x14ac:dyDescent="0.2">
      <c r="A2410" s="282"/>
      <c r="B2410" s="282"/>
      <c r="C2410" s="282"/>
      <c r="D2410" s="279" t="s">
        <v>661</v>
      </c>
      <c r="E2410" s="276"/>
      <c r="F2410" s="386"/>
      <c r="G2410" s="386">
        <v>35.4</v>
      </c>
      <c r="H2410" s="386">
        <v>0.3</v>
      </c>
      <c r="I2410" s="386">
        <v>0.05</v>
      </c>
      <c r="J2410" s="386">
        <f t="shared" si="172"/>
        <v>0.53</v>
      </c>
      <c r="K2410" s="277"/>
      <c r="L2410" s="277"/>
      <c r="M2410" s="277"/>
      <c r="N2410" s="277"/>
      <c r="O2410" s="277"/>
      <c r="P2410" s="277"/>
      <c r="Q2410" s="277"/>
    </row>
    <row r="2411" spans="1:17" s="275" customFormat="1" ht="10.15" x14ac:dyDescent="0.2">
      <c r="A2411" s="282"/>
      <c r="B2411" s="282"/>
      <c r="C2411" s="282"/>
      <c r="D2411" s="284" t="str">
        <f>"Total item "&amp;A2408</f>
        <v>Total item 11.23.2</v>
      </c>
      <c r="E2411" s="276"/>
      <c r="F2411" s="386"/>
      <c r="G2411" s="386"/>
      <c r="H2411" s="386"/>
      <c r="I2411" s="386"/>
      <c r="J2411" s="383">
        <f>SUM(J2409:J2410)</f>
        <v>0.62</v>
      </c>
      <c r="K2411" s="277"/>
      <c r="L2411" s="277"/>
      <c r="M2411" s="277"/>
      <c r="N2411" s="277"/>
      <c r="O2411" s="277"/>
      <c r="P2411" s="277"/>
      <c r="Q2411" s="277"/>
    </row>
    <row r="2412" spans="1:17" s="275" customFormat="1" ht="10.15" x14ac:dyDescent="0.2">
      <c r="A2412" s="282"/>
      <c r="B2412" s="282"/>
      <c r="C2412" s="282"/>
      <c r="D2412" s="284"/>
      <c r="E2412" s="276"/>
      <c r="F2412" s="386"/>
      <c r="G2412" s="386"/>
      <c r="H2412" s="386"/>
      <c r="I2412" s="386"/>
      <c r="J2412" s="401"/>
      <c r="K2412" s="277"/>
      <c r="L2412" s="277"/>
      <c r="M2412" s="277"/>
      <c r="N2412" s="277"/>
      <c r="O2412" s="277"/>
      <c r="P2412" s="277"/>
      <c r="Q2412" s="277"/>
    </row>
    <row r="2413" spans="1:17" s="258" customFormat="1" ht="45" x14ac:dyDescent="0.2">
      <c r="A2413" s="280" t="s">
        <v>709</v>
      </c>
      <c r="B2413" s="280" t="s">
        <v>166</v>
      </c>
      <c r="C2413" s="280" t="s">
        <v>1303</v>
      </c>
      <c r="D2413" s="261" t="s">
        <v>1304</v>
      </c>
      <c r="E2413" s="281" t="s">
        <v>1108</v>
      </c>
      <c r="F2413" s="383"/>
      <c r="G2413" s="383"/>
      <c r="H2413" s="383"/>
      <c r="I2413" s="383"/>
      <c r="J2413" s="383"/>
      <c r="K2413" s="283">
        <f>J2416</f>
        <v>8.2200000000000006</v>
      </c>
      <c r="L2413" s="427">
        <v>71.67</v>
      </c>
      <c r="M2413" s="283">
        <f>ROUND(L2413*(1+$T$7),2)</f>
        <v>86.82</v>
      </c>
      <c r="N2413" s="283">
        <f>TRUNC(K2413*M2413,2)</f>
        <v>713.66</v>
      </c>
      <c r="O2413" s="427">
        <v>65.83</v>
      </c>
      <c r="P2413" s="283">
        <f>ROUND(O2413*(1+$S$7),2)</f>
        <v>83.76</v>
      </c>
      <c r="Q2413" s="283">
        <f>TRUNC(K2413*P2413,2)</f>
        <v>688.5</v>
      </c>
    </row>
    <row r="2414" spans="1:17" s="275" customFormat="1" ht="10.15" x14ac:dyDescent="0.2">
      <c r="A2414" s="282"/>
      <c r="B2414" s="282"/>
      <c r="C2414" s="282"/>
      <c r="D2414" s="279" t="s">
        <v>660</v>
      </c>
      <c r="E2414" s="276"/>
      <c r="F2414" s="386"/>
      <c r="G2414" s="386">
        <v>5.7</v>
      </c>
      <c r="H2414" s="386"/>
      <c r="I2414" s="386">
        <v>0.2</v>
      </c>
      <c r="J2414" s="386">
        <f t="shared" ref="J2414:J2415" si="173">ROUND(PRODUCT(F2414:I2414),2)</f>
        <v>1.1399999999999999</v>
      </c>
      <c r="K2414" s="277"/>
      <c r="L2414" s="277"/>
      <c r="M2414" s="277"/>
      <c r="N2414" s="277"/>
      <c r="O2414" s="277"/>
      <c r="P2414" s="277"/>
      <c r="Q2414" s="277"/>
    </row>
    <row r="2415" spans="1:17" s="275" customFormat="1" ht="10.15" x14ac:dyDescent="0.2">
      <c r="A2415" s="282"/>
      <c r="B2415" s="282"/>
      <c r="C2415" s="282"/>
      <c r="D2415" s="279" t="s">
        <v>661</v>
      </c>
      <c r="E2415" s="276"/>
      <c r="F2415" s="386"/>
      <c r="G2415" s="386">
        <v>35.4</v>
      </c>
      <c r="H2415" s="386"/>
      <c r="I2415" s="386">
        <v>0.2</v>
      </c>
      <c r="J2415" s="386">
        <f t="shared" si="173"/>
        <v>7.08</v>
      </c>
      <c r="K2415" s="277"/>
      <c r="L2415" s="277"/>
      <c r="M2415" s="277"/>
      <c r="N2415" s="277"/>
      <c r="O2415" s="277"/>
      <c r="P2415" s="277"/>
      <c r="Q2415" s="277"/>
    </row>
    <row r="2416" spans="1:17" s="275" customFormat="1" ht="10.15" x14ac:dyDescent="0.2">
      <c r="A2416" s="282"/>
      <c r="B2416" s="282"/>
      <c r="C2416" s="282"/>
      <c r="D2416" s="284" t="str">
        <f>"Total item "&amp;A2413</f>
        <v>Total item 11.23.3</v>
      </c>
      <c r="E2416" s="276"/>
      <c r="F2416" s="386"/>
      <c r="G2416" s="386"/>
      <c r="H2416" s="386"/>
      <c r="I2416" s="386"/>
      <c r="J2416" s="383">
        <f>SUM(J2414:J2415)</f>
        <v>8.2200000000000006</v>
      </c>
      <c r="K2416" s="277"/>
      <c r="L2416" s="277"/>
      <c r="M2416" s="277"/>
      <c r="N2416" s="277"/>
      <c r="O2416" s="277"/>
      <c r="P2416" s="277"/>
      <c r="Q2416" s="277"/>
    </row>
    <row r="2417" spans="1:17" s="270" customFormat="1" ht="10.15" x14ac:dyDescent="0.2">
      <c r="A2417" s="271"/>
      <c r="B2417" s="271"/>
      <c r="C2417" s="271"/>
      <c r="D2417" s="272"/>
      <c r="E2417" s="134"/>
      <c r="F2417" s="417"/>
      <c r="G2417" s="417"/>
      <c r="H2417" s="417"/>
      <c r="I2417" s="417"/>
      <c r="J2417" s="401"/>
      <c r="K2417" s="273"/>
      <c r="L2417" s="273"/>
      <c r="M2417" s="273"/>
      <c r="N2417" s="273"/>
      <c r="O2417" s="273"/>
      <c r="P2417" s="273"/>
      <c r="Q2417" s="273"/>
    </row>
    <row r="2418" spans="1:17" s="258" customFormat="1" ht="33.75" x14ac:dyDescent="0.2">
      <c r="A2418" s="280" t="s">
        <v>710</v>
      </c>
      <c r="B2418" s="280" t="s">
        <v>166</v>
      </c>
      <c r="C2418" s="280">
        <v>87878</v>
      </c>
      <c r="D2418" s="261" t="s">
        <v>822</v>
      </c>
      <c r="E2418" s="281" t="s">
        <v>11</v>
      </c>
      <c r="F2418" s="383"/>
      <c r="G2418" s="383"/>
      <c r="H2418" s="383"/>
      <c r="I2418" s="383"/>
      <c r="J2418" s="383"/>
      <c r="K2418" s="283">
        <f>J2421</f>
        <v>10.28</v>
      </c>
      <c r="L2418" s="427">
        <v>3.25</v>
      </c>
      <c r="M2418" s="283">
        <f>ROUND(L2418*(1+$T$7),2)</f>
        <v>3.94</v>
      </c>
      <c r="N2418" s="283">
        <f>TRUNC(K2418*M2418,2)</f>
        <v>40.5</v>
      </c>
      <c r="O2418" s="427">
        <v>3.02</v>
      </c>
      <c r="P2418" s="283">
        <f>ROUND(O2418*(1+$S$7),2)</f>
        <v>3.84</v>
      </c>
      <c r="Q2418" s="283">
        <f>TRUNC(K2418*P2418,2)</f>
        <v>39.47</v>
      </c>
    </row>
    <row r="2419" spans="1:17" s="275" customFormat="1" ht="10.15" x14ac:dyDescent="0.2">
      <c r="A2419" s="282"/>
      <c r="B2419" s="282"/>
      <c r="C2419" s="282"/>
      <c r="D2419" s="279" t="s">
        <v>660</v>
      </c>
      <c r="E2419" s="276"/>
      <c r="F2419" s="386"/>
      <c r="G2419" s="386">
        <v>5.7</v>
      </c>
      <c r="H2419" s="386"/>
      <c r="I2419" s="386">
        <v>0.25</v>
      </c>
      <c r="J2419" s="386">
        <f t="shared" ref="J2419:J2420" si="174">ROUND(PRODUCT(F2419:I2419),2)</f>
        <v>1.43</v>
      </c>
      <c r="K2419" s="277"/>
      <c r="L2419" s="277"/>
      <c r="M2419" s="277"/>
      <c r="N2419" s="277"/>
      <c r="O2419" s="277"/>
      <c r="P2419" s="277"/>
      <c r="Q2419" s="277"/>
    </row>
    <row r="2420" spans="1:17" s="275" customFormat="1" ht="10.15" x14ac:dyDescent="0.2">
      <c r="A2420" s="282"/>
      <c r="B2420" s="282"/>
      <c r="C2420" s="282"/>
      <c r="D2420" s="279" t="s">
        <v>661</v>
      </c>
      <c r="E2420" s="276"/>
      <c r="F2420" s="386"/>
      <c r="G2420" s="386">
        <v>35.4</v>
      </c>
      <c r="H2420" s="386"/>
      <c r="I2420" s="386">
        <v>0.25</v>
      </c>
      <c r="J2420" s="386">
        <f t="shared" si="174"/>
        <v>8.85</v>
      </c>
      <c r="K2420" s="277"/>
      <c r="L2420" s="277"/>
      <c r="M2420" s="277"/>
      <c r="N2420" s="277"/>
      <c r="O2420" s="277"/>
      <c r="P2420" s="277"/>
      <c r="Q2420" s="277"/>
    </row>
    <row r="2421" spans="1:17" s="275" customFormat="1" ht="10.15" x14ac:dyDescent="0.2">
      <c r="A2421" s="282"/>
      <c r="B2421" s="282"/>
      <c r="C2421" s="282"/>
      <c r="D2421" s="284" t="str">
        <f>"Total item "&amp;A2418</f>
        <v>Total item 11.23.4</v>
      </c>
      <c r="E2421" s="276"/>
      <c r="F2421" s="386"/>
      <c r="G2421" s="386"/>
      <c r="H2421" s="386"/>
      <c r="I2421" s="386"/>
      <c r="J2421" s="383">
        <f>SUM(J2419:J2420)</f>
        <v>10.28</v>
      </c>
      <c r="K2421" s="277"/>
      <c r="L2421" s="277"/>
      <c r="M2421" s="277"/>
      <c r="N2421" s="277"/>
      <c r="O2421" s="277"/>
      <c r="P2421" s="277"/>
      <c r="Q2421" s="277"/>
    </row>
    <row r="2422" spans="1:17" s="270" customFormat="1" ht="10.15" x14ac:dyDescent="0.2">
      <c r="A2422" s="271"/>
      <c r="B2422" s="271"/>
      <c r="C2422" s="271"/>
      <c r="D2422" s="272"/>
      <c r="E2422" s="134"/>
      <c r="F2422" s="417"/>
      <c r="G2422" s="417"/>
      <c r="H2422" s="417"/>
      <c r="I2422" s="417"/>
      <c r="J2422" s="401"/>
      <c r="K2422" s="273"/>
      <c r="L2422" s="273"/>
      <c r="M2422" s="273"/>
      <c r="N2422" s="273"/>
      <c r="O2422" s="273"/>
      <c r="P2422" s="273"/>
      <c r="Q2422" s="273"/>
    </row>
    <row r="2423" spans="1:17" s="258" customFormat="1" ht="45" x14ac:dyDescent="0.2">
      <c r="A2423" s="280" t="s">
        <v>711</v>
      </c>
      <c r="B2423" s="280" t="s">
        <v>166</v>
      </c>
      <c r="C2423" s="278">
        <v>87530</v>
      </c>
      <c r="D2423" s="261" t="s">
        <v>832</v>
      </c>
      <c r="E2423" s="281" t="s">
        <v>11</v>
      </c>
      <c r="F2423" s="383"/>
      <c r="G2423" s="383"/>
      <c r="H2423" s="383"/>
      <c r="I2423" s="383"/>
      <c r="J2423" s="383"/>
      <c r="K2423" s="283">
        <f>J2426</f>
        <v>10.28</v>
      </c>
      <c r="L2423" s="427">
        <v>28.74</v>
      </c>
      <c r="M2423" s="283">
        <f>ROUND(L2423*(1+$T$7),2)</f>
        <v>34.82</v>
      </c>
      <c r="N2423" s="283">
        <f>TRUNC(K2423*M2423,2)</f>
        <v>357.94</v>
      </c>
      <c r="O2423" s="427">
        <v>26.84</v>
      </c>
      <c r="P2423" s="283">
        <f>ROUND(O2423*(1+$S$7),2)</f>
        <v>34.15</v>
      </c>
      <c r="Q2423" s="283">
        <f>TRUNC(K2423*P2423,2)</f>
        <v>351.06</v>
      </c>
    </row>
    <row r="2424" spans="1:17" s="275" customFormat="1" ht="10.15" x14ac:dyDescent="0.2">
      <c r="A2424" s="282"/>
      <c r="B2424" s="282"/>
      <c r="C2424" s="282"/>
      <c r="D2424" s="279" t="s">
        <v>660</v>
      </c>
      <c r="E2424" s="276"/>
      <c r="F2424" s="386"/>
      <c r="G2424" s="386">
        <v>5.7</v>
      </c>
      <c r="H2424" s="386"/>
      <c r="I2424" s="386">
        <v>0.25</v>
      </c>
      <c r="J2424" s="386">
        <f t="shared" ref="J2424:J2425" si="175">ROUND(PRODUCT(F2424:I2424),2)</f>
        <v>1.43</v>
      </c>
      <c r="K2424" s="277"/>
      <c r="L2424" s="277"/>
      <c r="M2424" s="277"/>
      <c r="N2424" s="277"/>
      <c r="O2424" s="277"/>
      <c r="P2424" s="277"/>
      <c r="Q2424" s="277"/>
    </row>
    <row r="2425" spans="1:17" s="275" customFormat="1" ht="10.15" x14ac:dyDescent="0.2">
      <c r="A2425" s="282"/>
      <c r="B2425" s="282"/>
      <c r="C2425" s="282"/>
      <c r="D2425" s="279" t="s">
        <v>661</v>
      </c>
      <c r="E2425" s="276"/>
      <c r="F2425" s="386"/>
      <c r="G2425" s="386">
        <v>35.4</v>
      </c>
      <c r="H2425" s="386"/>
      <c r="I2425" s="386">
        <v>0.25</v>
      </c>
      <c r="J2425" s="386">
        <f t="shared" si="175"/>
        <v>8.85</v>
      </c>
      <c r="K2425" s="277"/>
      <c r="L2425" s="277"/>
      <c r="M2425" s="277"/>
      <c r="N2425" s="277"/>
      <c r="O2425" s="277"/>
      <c r="P2425" s="277"/>
      <c r="Q2425" s="277"/>
    </row>
    <row r="2426" spans="1:17" s="275" customFormat="1" ht="10.15" x14ac:dyDescent="0.2">
      <c r="A2426" s="282"/>
      <c r="B2426" s="282"/>
      <c r="C2426" s="282"/>
      <c r="D2426" s="284" t="str">
        <f>"Total item "&amp;A2423</f>
        <v>Total item 11.23.5</v>
      </c>
      <c r="E2426" s="276"/>
      <c r="F2426" s="386"/>
      <c r="G2426" s="386"/>
      <c r="H2426" s="386"/>
      <c r="I2426" s="386"/>
      <c r="J2426" s="383">
        <f>SUM(J2424:J2425)</f>
        <v>10.28</v>
      </c>
      <c r="K2426" s="277"/>
      <c r="L2426" s="277"/>
      <c r="M2426" s="277"/>
      <c r="N2426" s="277"/>
      <c r="O2426" s="277"/>
      <c r="P2426" s="277"/>
      <c r="Q2426" s="277"/>
    </row>
    <row r="2427" spans="1:17" s="270" customFormat="1" ht="10.15" x14ac:dyDescent="0.2">
      <c r="A2427" s="271"/>
      <c r="B2427" s="271"/>
      <c r="C2427" s="271"/>
      <c r="D2427" s="272"/>
      <c r="E2427" s="134"/>
      <c r="F2427" s="417"/>
      <c r="G2427" s="417"/>
      <c r="H2427" s="417"/>
      <c r="I2427" s="417"/>
      <c r="J2427" s="401"/>
      <c r="K2427" s="273"/>
      <c r="L2427" s="273"/>
      <c r="M2427" s="273"/>
      <c r="N2427" s="273"/>
      <c r="O2427" s="273"/>
      <c r="P2427" s="273"/>
      <c r="Q2427" s="273"/>
    </row>
    <row r="2428" spans="1:17" s="258" customFormat="1" ht="23.45" customHeight="1" x14ac:dyDescent="0.2">
      <c r="A2428" s="280" t="s">
        <v>712</v>
      </c>
      <c r="B2428" s="280" t="s">
        <v>166</v>
      </c>
      <c r="C2428" s="278" t="s">
        <v>1305</v>
      </c>
      <c r="D2428" s="261" t="s">
        <v>1306</v>
      </c>
      <c r="E2428" s="281" t="s">
        <v>1108</v>
      </c>
      <c r="F2428" s="383"/>
      <c r="G2428" s="383"/>
      <c r="H2428" s="383"/>
      <c r="I2428" s="383"/>
      <c r="J2428" s="383"/>
      <c r="K2428" s="283">
        <f>J2431</f>
        <v>4.1100000000000003</v>
      </c>
      <c r="L2428" s="427">
        <v>25.22</v>
      </c>
      <c r="M2428" s="283">
        <f>ROUND(L2428*(1+$T$7),2)</f>
        <v>30.55</v>
      </c>
      <c r="N2428" s="283">
        <f>TRUNC(K2428*M2428,2)</f>
        <v>125.56</v>
      </c>
      <c r="O2428" s="427">
        <v>23.8</v>
      </c>
      <c r="P2428" s="283">
        <f>ROUND(O2428*(1+$S$7),2)</f>
        <v>30.28</v>
      </c>
      <c r="Q2428" s="283">
        <f>TRUNC(K2428*P2428,2)</f>
        <v>124.45</v>
      </c>
    </row>
    <row r="2429" spans="1:17" s="275" customFormat="1" ht="10.15" x14ac:dyDescent="0.2">
      <c r="A2429" s="282"/>
      <c r="B2429" s="282"/>
      <c r="C2429" s="282"/>
      <c r="D2429" s="279" t="s">
        <v>660</v>
      </c>
      <c r="E2429" s="276"/>
      <c r="F2429" s="386"/>
      <c r="G2429" s="386">
        <v>5.7</v>
      </c>
      <c r="H2429" s="386">
        <v>0.1</v>
      </c>
      <c r="I2429" s="386"/>
      <c r="J2429" s="386">
        <f t="shared" ref="J2429:J2430" si="176">ROUND(PRODUCT(F2429:I2429),2)</f>
        <v>0.56999999999999995</v>
      </c>
      <c r="K2429" s="277"/>
      <c r="L2429" s="277"/>
      <c r="M2429" s="277"/>
      <c r="N2429" s="277"/>
      <c r="O2429" s="277"/>
      <c r="P2429" s="277"/>
      <c r="Q2429" s="277"/>
    </row>
    <row r="2430" spans="1:17" s="275" customFormat="1" ht="10.15" x14ac:dyDescent="0.2">
      <c r="A2430" s="282"/>
      <c r="B2430" s="282"/>
      <c r="C2430" s="282"/>
      <c r="D2430" s="279" t="s">
        <v>661</v>
      </c>
      <c r="E2430" s="276"/>
      <c r="F2430" s="386"/>
      <c r="G2430" s="386">
        <v>35.4</v>
      </c>
      <c r="H2430" s="386">
        <v>0.1</v>
      </c>
      <c r="I2430" s="386"/>
      <c r="J2430" s="386">
        <f t="shared" si="176"/>
        <v>3.54</v>
      </c>
      <c r="K2430" s="277"/>
      <c r="L2430" s="277"/>
      <c r="M2430" s="277"/>
      <c r="N2430" s="277"/>
      <c r="O2430" s="277"/>
      <c r="P2430" s="277"/>
      <c r="Q2430" s="277"/>
    </row>
    <row r="2431" spans="1:17" s="275" customFormat="1" ht="10.15" x14ac:dyDescent="0.2">
      <c r="A2431" s="282"/>
      <c r="B2431" s="282"/>
      <c r="C2431" s="282"/>
      <c r="D2431" s="284" t="str">
        <f>"Total item "&amp;A2428</f>
        <v>Total item 11.23.6</v>
      </c>
      <c r="E2431" s="276"/>
      <c r="F2431" s="386"/>
      <c r="G2431" s="386"/>
      <c r="H2431" s="386"/>
      <c r="I2431" s="386"/>
      <c r="J2431" s="383">
        <f>SUM(J2429:J2430)</f>
        <v>4.1100000000000003</v>
      </c>
      <c r="K2431" s="277"/>
      <c r="L2431" s="277"/>
      <c r="M2431" s="277"/>
      <c r="N2431" s="277"/>
      <c r="O2431" s="277"/>
      <c r="P2431" s="277"/>
      <c r="Q2431" s="277"/>
    </row>
    <row r="2432" spans="1:17" s="270" customFormat="1" ht="10.15" x14ac:dyDescent="0.2">
      <c r="A2432" s="271"/>
      <c r="B2432" s="271"/>
      <c r="C2432" s="271"/>
      <c r="D2432" s="272"/>
      <c r="E2432" s="134"/>
      <c r="F2432" s="417"/>
      <c r="G2432" s="417"/>
      <c r="H2432" s="417"/>
      <c r="I2432" s="417"/>
      <c r="J2432" s="401"/>
      <c r="K2432" s="273"/>
      <c r="L2432" s="273"/>
      <c r="M2432" s="273"/>
      <c r="N2432" s="273"/>
      <c r="O2432" s="273"/>
      <c r="P2432" s="273"/>
      <c r="Q2432" s="273"/>
    </row>
    <row r="2433" spans="1:17" s="258" customFormat="1" ht="20.45" x14ac:dyDescent="0.2">
      <c r="A2433" s="280" t="s">
        <v>713</v>
      </c>
      <c r="B2433" s="280" t="s">
        <v>166</v>
      </c>
      <c r="C2433" s="278" t="s">
        <v>1307</v>
      </c>
      <c r="D2433" s="261" t="s">
        <v>1308</v>
      </c>
      <c r="E2433" s="281" t="s">
        <v>1028</v>
      </c>
      <c r="F2433" s="383"/>
      <c r="G2433" s="383"/>
      <c r="H2433" s="383"/>
      <c r="I2433" s="383"/>
      <c r="J2433" s="383"/>
      <c r="K2433" s="283">
        <f>J2436</f>
        <v>41.1</v>
      </c>
      <c r="L2433" s="427">
        <v>195.88</v>
      </c>
      <c r="M2433" s="283">
        <f>ROUND(L2433*(1+$T$7),2)</f>
        <v>237.29</v>
      </c>
      <c r="N2433" s="283">
        <f>TRUNC(K2433*M2433,2)</f>
        <v>9752.61</v>
      </c>
      <c r="O2433" s="427">
        <v>195.62</v>
      </c>
      <c r="P2433" s="283">
        <f>ROUND(O2433*(1+$S$7),2)</f>
        <v>248.91</v>
      </c>
      <c r="Q2433" s="283">
        <f>TRUNC(K2433*P2433,2)</f>
        <v>10230.200000000001</v>
      </c>
    </row>
    <row r="2434" spans="1:17" s="275" customFormat="1" ht="10.15" x14ac:dyDescent="0.2">
      <c r="A2434" s="282"/>
      <c r="B2434" s="282"/>
      <c r="C2434" s="282"/>
      <c r="D2434" s="279" t="s">
        <v>660</v>
      </c>
      <c r="E2434" s="276"/>
      <c r="F2434" s="386"/>
      <c r="G2434" s="386">
        <v>5.7</v>
      </c>
      <c r="H2434" s="386"/>
      <c r="I2434" s="386"/>
      <c r="J2434" s="386">
        <f t="shared" ref="J2434:J2435" si="177">ROUND(PRODUCT(F2434:I2434),2)</f>
        <v>5.7</v>
      </c>
      <c r="K2434" s="277"/>
      <c r="L2434" s="277"/>
      <c r="M2434" s="277"/>
      <c r="N2434" s="277"/>
      <c r="O2434" s="277"/>
      <c r="P2434" s="277"/>
      <c r="Q2434" s="277"/>
    </row>
    <row r="2435" spans="1:17" s="275" customFormat="1" ht="10.15" x14ac:dyDescent="0.2">
      <c r="A2435" s="282"/>
      <c r="B2435" s="282"/>
      <c r="C2435" s="282"/>
      <c r="D2435" s="279" t="s">
        <v>661</v>
      </c>
      <c r="E2435" s="276"/>
      <c r="F2435" s="386"/>
      <c r="G2435" s="386">
        <v>35.4</v>
      </c>
      <c r="H2435" s="386"/>
      <c r="I2435" s="386"/>
      <c r="J2435" s="386">
        <f t="shared" si="177"/>
        <v>35.4</v>
      </c>
      <c r="K2435" s="277"/>
      <c r="L2435" s="277"/>
      <c r="M2435" s="277"/>
      <c r="N2435" s="277"/>
      <c r="O2435" s="277"/>
      <c r="P2435" s="277"/>
      <c r="Q2435" s="277"/>
    </row>
    <row r="2436" spans="1:17" s="275" customFormat="1" ht="10.15" x14ac:dyDescent="0.2">
      <c r="A2436" s="282"/>
      <c r="B2436" s="282"/>
      <c r="C2436" s="282"/>
      <c r="D2436" s="284" t="str">
        <f>"Total item "&amp;A2433</f>
        <v>Total item 11.23.7</v>
      </c>
      <c r="E2436" s="276"/>
      <c r="F2436" s="386"/>
      <c r="G2436" s="386"/>
      <c r="H2436" s="386"/>
      <c r="I2436" s="386"/>
      <c r="J2436" s="383">
        <f>SUM(J2434:J2435)</f>
        <v>41.1</v>
      </c>
      <c r="K2436" s="277"/>
      <c r="L2436" s="277"/>
      <c r="M2436" s="277"/>
      <c r="N2436" s="277"/>
      <c r="O2436" s="277"/>
      <c r="P2436" s="277"/>
      <c r="Q2436" s="277"/>
    </row>
    <row r="2437" spans="1:17" s="275" customFormat="1" ht="10.15" x14ac:dyDescent="0.2">
      <c r="A2437" s="282"/>
      <c r="B2437" s="282"/>
      <c r="C2437" s="282"/>
      <c r="D2437" s="126"/>
      <c r="E2437" s="119"/>
      <c r="F2437" s="384"/>
      <c r="G2437" s="384"/>
      <c r="H2437" s="384"/>
      <c r="I2437" s="384"/>
      <c r="J2437" s="384"/>
      <c r="K2437" s="277"/>
      <c r="L2437" s="277"/>
      <c r="M2437" s="277"/>
      <c r="N2437" s="277"/>
      <c r="O2437" s="277"/>
      <c r="P2437" s="277"/>
      <c r="Q2437" s="277"/>
    </row>
    <row r="2438" spans="1:17" s="107" customFormat="1" x14ac:dyDescent="0.2">
      <c r="A2438" s="121" t="s">
        <v>88</v>
      </c>
      <c r="B2438" s="121"/>
      <c r="C2438" s="121"/>
      <c r="D2438" s="122" t="s">
        <v>139</v>
      </c>
      <c r="E2438" s="123"/>
      <c r="F2438" s="389"/>
      <c r="G2438" s="389"/>
      <c r="H2438" s="389"/>
      <c r="I2438" s="389"/>
      <c r="J2438" s="389"/>
      <c r="K2438" s="125"/>
      <c r="L2438" s="145"/>
      <c r="M2438" s="125"/>
      <c r="N2438" s="124">
        <f>SUM(N2439:N2496)</f>
        <v>36954.339999999997</v>
      </c>
      <c r="O2438" s="145"/>
      <c r="P2438" s="125"/>
      <c r="Q2438" s="124">
        <f>SUM(Q2439:Q2496)</f>
        <v>37575.880000000005</v>
      </c>
    </row>
    <row r="2439" spans="1:17" s="275" customFormat="1" ht="10.15" x14ac:dyDescent="0.2">
      <c r="A2439" s="282"/>
      <c r="B2439" s="282"/>
      <c r="C2439" s="282"/>
      <c r="D2439" s="126"/>
      <c r="E2439" s="119"/>
      <c r="F2439" s="384"/>
      <c r="G2439" s="384"/>
      <c r="H2439" s="384"/>
      <c r="I2439" s="384"/>
      <c r="J2439" s="384"/>
      <c r="K2439" s="277"/>
      <c r="L2439" s="277"/>
      <c r="M2439" s="277"/>
      <c r="N2439" s="277"/>
      <c r="O2439" s="277"/>
      <c r="P2439" s="277"/>
      <c r="Q2439" s="277"/>
    </row>
    <row r="2440" spans="1:17" s="258" customFormat="1" x14ac:dyDescent="0.2">
      <c r="A2440" s="280" t="s">
        <v>89</v>
      </c>
      <c r="B2440" s="280" t="s">
        <v>166</v>
      </c>
      <c r="C2440" s="280">
        <v>85180</v>
      </c>
      <c r="D2440" s="285" t="s">
        <v>831</v>
      </c>
      <c r="E2440" s="281" t="s">
        <v>11</v>
      </c>
      <c r="F2440" s="383"/>
      <c r="G2440" s="385" t="s">
        <v>141</v>
      </c>
      <c r="H2440" s="383"/>
      <c r="I2440" s="383"/>
      <c r="J2440" s="383"/>
      <c r="K2440" s="283">
        <f>J2444</f>
        <v>893.24</v>
      </c>
      <c r="L2440" s="283">
        <v>15.55</v>
      </c>
      <c r="M2440" s="283">
        <f>ROUND(L2440*(1+$T$7),2)</f>
        <v>18.84</v>
      </c>
      <c r="N2440" s="283">
        <f>TRUNC(K2440*M2440,2)</f>
        <v>16828.64</v>
      </c>
      <c r="O2440" s="283">
        <v>15.19</v>
      </c>
      <c r="P2440" s="283">
        <f>ROUND(O2440*(1+$S$7),2)</f>
        <v>19.329999999999998</v>
      </c>
      <c r="Q2440" s="283">
        <f>TRUNC(K2440*P2440,2)</f>
        <v>17266.32</v>
      </c>
    </row>
    <row r="2441" spans="1:17" s="275" customFormat="1" x14ac:dyDescent="0.2">
      <c r="A2441" s="282"/>
      <c r="B2441" s="282"/>
      <c r="C2441" s="282"/>
      <c r="D2441" s="279" t="s">
        <v>807</v>
      </c>
      <c r="E2441" s="276"/>
      <c r="F2441" s="386"/>
      <c r="G2441" s="386"/>
      <c r="H2441" s="386"/>
      <c r="I2441" s="386"/>
      <c r="J2441" s="386"/>
      <c r="K2441" s="277"/>
      <c r="L2441" s="277"/>
      <c r="M2441" s="277"/>
      <c r="N2441" s="277"/>
      <c r="O2441" s="277"/>
      <c r="P2441" s="277"/>
      <c r="Q2441" s="277"/>
    </row>
    <row r="2442" spans="1:17" s="275" customFormat="1" ht="10.15" x14ac:dyDescent="0.2">
      <c r="A2442" s="282"/>
      <c r="B2442" s="282"/>
      <c r="C2442" s="282"/>
      <c r="D2442" s="279" t="s">
        <v>809</v>
      </c>
      <c r="E2442" s="276"/>
      <c r="F2442" s="386"/>
      <c r="G2442" s="386">
        <v>828.41</v>
      </c>
      <c r="H2442" s="386"/>
      <c r="I2442" s="386"/>
      <c r="J2442" s="386">
        <f t="shared" ref="J2442:J2443" si="178">ROUND(PRODUCT(F2442:I2442),2)</f>
        <v>828.41</v>
      </c>
      <c r="K2442" s="277"/>
      <c r="L2442" s="277"/>
      <c r="M2442" s="277"/>
      <c r="N2442" s="277"/>
      <c r="O2442" s="277"/>
      <c r="P2442" s="277"/>
      <c r="Q2442" s="277"/>
    </row>
    <row r="2443" spans="1:17" s="275" customFormat="1" ht="10.15" x14ac:dyDescent="0.2">
      <c r="A2443" s="282"/>
      <c r="B2443" s="282"/>
      <c r="C2443" s="282"/>
      <c r="D2443" s="279" t="s">
        <v>808</v>
      </c>
      <c r="E2443" s="276"/>
      <c r="F2443" s="386"/>
      <c r="G2443" s="386">
        <v>64.83</v>
      </c>
      <c r="H2443" s="386"/>
      <c r="I2443" s="386"/>
      <c r="J2443" s="386">
        <f t="shared" si="178"/>
        <v>64.83</v>
      </c>
      <c r="K2443" s="277"/>
      <c r="L2443" s="277"/>
      <c r="M2443" s="277"/>
      <c r="N2443" s="277"/>
      <c r="O2443" s="277"/>
      <c r="P2443" s="277"/>
      <c r="Q2443" s="277"/>
    </row>
    <row r="2444" spans="1:17" s="275" customFormat="1" ht="10.15" x14ac:dyDescent="0.2">
      <c r="A2444" s="282"/>
      <c r="B2444" s="282"/>
      <c r="C2444" s="282"/>
      <c r="D2444" s="284" t="str">
        <f>"Total item "&amp;A2440</f>
        <v>Total item 12.1</v>
      </c>
      <c r="E2444" s="276"/>
      <c r="F2444" s="386"/>
      <c r="G2444" s="386"/>
      <c r="H2444" s="386"/>
      <c r="I2444" s="386"/>
      <c r="J2444" s="383">
        <f>SUM(J2442:J2443)</f>
        <v>893.24</v>
      </c>
      <c r="K2444" s="277"/>
      <c r="L2444" s="277"/>
      <c r="M2444" s="277"/>
      <c r="N2444" s="277"/>
      <c r="O2444" s="277"/>
      <c r="P2444" s="277"/>
      <c r="Q2444" s="277"/>
    </row>
    <row r="2445" spans="1:17" s="275" customFormat="1" ht="10.15" x14ac:dyDescent="0.2">
      <c r="A2445" s="282"/>
      <c r="B2445" s="282"/>
      <c r="C2445" s="282"/>
      <c r="D2445" s="126"/>
      <c r="E2445" s="119"/>
      <c r="F2445" s="384"/>
      <c r="G2445" s="384"/>
      <c r="H2445" s="384"/>
      <c r="I2445" s="384"/>
      <c r="J2445" s="384"/>
      <c r="K2445" s="277"/>
      <c r="L2445" s="277"/>
      <c r="M2445" s="277"/>
      <c r="N2445" s="277"/>
      <c r="O2445" s="277"/>
      <c r="P2445" s="277"/>
      <c r="Q2445" s="277"/>
    </row>
    <row r="2446" spans="1:17" s="258" customFormat="1" ht="56.25" x14ac:dyDescent="0.2">
      <c r="A2446" s="280" t="s">
        <v>90</v>
      </c>
      <c r="B2446" s="280" t="s">
        <v>166</v>
      </c>
      <c r="C2446" s="280" t="s">
        <v>1309</v>
      </c>
      <c r="D2446" s="261" t="s">
        <v>1310</v>
      </c>
      <c r="E2446" s="281" t="s">
        <v>1028</v>
      </c>
      <c r="F2446" s="383"/>
      <c r="G2446" s="385"/>
      <c r="H2446" s="383"/>
      <c r="I2446" s="383"/>
      <c r="J2446" s="383"/>
      <c r="K2446" s="283">
        <f>J2486</f>
        <v>476.47999999999996</v>
      </c>
      <c r="L2446" s="283">
        <v>32.65</v>
      </c>
      <c r="M2446" s="283">
        <f>ROUND(L2446*(1+$T$7),2)</f>
        <v>39.549999999999997</v>
      </c>
      <c r="N2446" s="283">
        <f>TRUNC(K2446*M2446,2)</f>
        <v>18844.78</v>
      </c>
      <c r="O2446" s="283">
        <v>31.32</v>
      </c>
      <c r="P2446" s="283">
        <f>ROUND(O2446*(1+$S$7),2)</f>
        <v>39.85</v>
      </c>
      <c r="Q2446" s="283">
        <f>TRUNC(K2446*P2446,2)</f>
        <v>18987.72</v>
      </c>
    </row>
    <row r="2447" spans="1:17" s="275" customFormat="1" ht="10.15" x14ac:dyDescent="0.2">
      <c r="A2447" s="282"/>
      <c r="B2447" s="282"/>
      <c r="C2447" s="282"/>
      <c r="D2447" s="279"/>
      <c r="E2447" s="276"/>
      <c r="F2447" s="386"/>
      <c r="G2447" s="386">
        <v>35.79</v>
      </c>
      <c r="H2447" s="386"/>
      <c r="I2447" s="386"/>
      <c r="J2447" s="386">
        <f t="shared" ref="J2447:J2485" si="179">ROUND(PRODUCT(F2447:I2447),2)</f>
        <v>35.79</v>
      </c>
      <c r="K2447" s="277"/>
      <c r="L2447" s="277"/>
      <c r="M2447" s="277"/>
      <c r="N2447" s="277"/>
      <c r="O2447" s="277"/>
      <c r="P2447" s="277"/>
      <c r="Q2447" s="277"/>
    </row>
    <row r="2448" spans="1:17" s="275" customFormat="1" ht="10.15" x14ac:dyDescent="0.2">
      <c r="A2448" s="282"/>
      <c r="B2448" s="282"/>
      <c r="C2448" s="282"/>
      <c r="D2448" s="279"/>
      <c r="E2448" s="276"/>
      <c r="F2448" s="386">
        <v>2</v>
      </c>
      <c r="G2448" s="386">
        <v>0.96</v>
      </c>
      <c r="H2448" s="386"/>
      <c r="I2448" s="386"/>
      <c r="J2448" s="386">
        <f t="shared" si="179"/>
        <v>1.92</v>
      </c>
      <c r="K2448" s="277"/>
      <c r="L2448" s="277"/>
      <c r="M2448" s="277"/>
      <c r="N2448" s="277"/>
      <c r="O2448" s="277"/>
      <c r="P2448" s="277"/>
      <c r="Q2448" s="277"/>
    </row>
    <row r="2449" spans="1:17" s="275" customFormat="1" ht="10.15" x14ac:dyDescent="0.2">
      <c r="A2449" s="282"/>
      <c r="B2449" s="282"/>
      <c r="C2449" s="282"/>
      <c r="D2449" s="279"/>
      <c r="E2449" s="276"/>
      <c r="F2449" s="386"/>
      <c r="G2449" s="386">
        <v>56.48</v>
      </c>
      <c r="H2449" s="386"/>
      <c r="I2449" s="386"/>
      <c r="J2449" s="386">
        <f t="shared" si="179"/>
        <v>56.48</v>
      </c>
      <c r="K2449" s="277"/>
      <c r="L2449" s="277"/>
      <c r="M2449" s="277"/>
      <c r="N2449" s="277"/>
      <c r="O2449" s="277"/>
      <c r="P2449" s="277"/>
      <c r="Q2449" s="277"/>
    </row>
    <row r="2450" spans="1:17" s="275" customFormat="1" ht="10.15" x14ac:dyDescent="0.2">
      <c r="A2450" s="282"/>
      <c r="B2450" s="282"/>
      <c r="C2450" s="282"/>
      <c r="D2450" s="279"/>
      <c r="E2450" s="276"/>
      <c r="F2450" s="386">
        <v>9</v>
      </c>
      <c r="G2450" s="386">
        <v>5.0999999999999996</v>
      </c>
      <c r="H2450" s="386"/>
      <c r="I2450" s="386"/>
      <c r="J2450" s="386">
        <f t="shared" si="179"/>
        <v>45.9</v>
      </c>
      <c r="K2450" s="277"/>
      <c r="L2450" s="277"/>
      <c r="M2450" s="277"/>
      <c r="N2450" s="277"/>
      <c r="O2450" s="277"/>
      <c r="P2450" s="277"/>
      <c r="Q2450" s="277"/>
    </row>
    <row r="2451" spans="1:17" s="275" customFormat="1" ht="10.15" x14ac:dyDescent="0.2">
      <c r="A2451" s="282"/>
      <c r="B2451" s="282"/>
      <c r="C2451" s="282"/>
      <c r="D2451" s="279"/>
      <c r="E2451" s="276"/>
      <c r="F2451" s="386"/>
      <c r="G2451" s="386">
        <v>2.97</v>
      </c>
      <c r="H2451" s="386"/>
      <c r="I2451" s="386"/>
      <c r="J2451" s="386">
        <f t="shared" si="179"/>
        <v>2.97</v>
      </c>
      <c r="K2451" s="277"/>
      <c r="L2451" s="277"/>
      <c r="M2451" s="277"/>
      <c r="N2451" s="277"/>
      <c r="O2451" s="277"/>
      <c r="P2451" s="277"/>
      <c r="Q2451" s="277"/>
    </row>
    <row r="2452" spans="1:17" s="275" customFormat="1" ht="10.15" x14ac:dyDescent="0.2">
      <c r="A2452" s="282"/>
      <c r="B2452" s="282"/>
      <c r="C2452" s="282"/>
      <c r="D2452" s="279"/>
      <c r="E2452" s="276"/>
      <c r="F2452" s="386"/>
      <c r="G2452" s="386">
        <v>5.9</v>
      </c>
      <c r="H2452" s="386"/>
      <c r="I2452" s="386"/>
      <c r="J2452" s="386">
        <f t="shared" si="179"/>
        <v>5.9</v>
      </c>
      <c r="K2452" s="277"/>
      <c r="L2452" s="277"/>
      <c r="M2452" s="277"/>
      <c r="N2452" s="277"/>
      <c r="O2452" s="277"/>
      <c r="P2452" s="277"/>
      <c r="Q2452" s="277"/>
    </row>
    <row r="2453" spans="1:17" s="275" customFormat="1" ht="10.15" x14ac:dyDescent="0.2">
      <c r="A2453" s="282"/>
      <c r="B2453" s="282"/>
      <c r="C2453" s="282"/>
      <c r="D2453" s="279"/>
      <c r="E2453" s="276"/>
      <c r="F2453" s="386"/>
      <c r="G2453" s="386">
        <v>21.3</v>
      </c>
      <c r="H2453" s="386"/>
      <c r="I2453" s="386"/>
      <c r="J2453" s="386">
        <f t="shared" si="179"/>
        <v>21.3</v>
      </c>
      <c r="K2453" s="277"/>
      <c r="L2453" s="277"/>
      <c r="M2453" s="277"/>
      <c r="N2453" s="277"/>
      <c r="O2453" s="277"/>
      <c r="P2453" s="277"/>
      <c r="Q2453" s="277"/>
    </row>
    <row r="2454" spans="1:17" s="275" customFormat="1" ht="10.15" x14ac:dyDescent="0.2">
      <c r="A2454" s="282"/>
      <c r="B2454" s="282"/>
      <c r="C2454" s="282"/>
      <c r="D2454" s="279"/>
      <c r="E2454" s="276"/>
      <c r="F2454" s="386"/>
      <c r="G2454" s="386">
        <v>18.8</v>
      </c>
      <c r="H2454" s="386"/>
      <c r="I2454" s="386"/>
      <c r="J2454" s="386">
        <f t="shared" si="179"/>
        <v>18.8</v>
      </c>
      <c r="K2454" s="277"/>
      <c r="L2454" s="277"/>
      <c r="M2454" s="277"/>
      <c r="N2454" s="277"/>
      <c r="O2454" s="277"/>
      <c r="P2454" s="277"/>
      <c r="Q2454" s="277"/>
    </row>
    <row r="2455" spans="1:17" s="275" customFormat="1" ht="10.15" x14ac:dyDescent="0.2">
      <c r="A2455" s="282"/>
      <c r="B2455" s="282"/>
      <c r="C2455" s="282"/>
      <c r="D2455" s="279"/>
      <c r="E2455" s="276"/>
      <c r="F2455" s="386"/>
      <c r="G2455" s="386">
        <v>1.9</v>
      </c>
      <c r="H2455" s="386"/>
      <c r="I2455" s="386"/>
      <c r="J2455" s="386">
        <f t="shared" si="179"/>
        <v>1.9</v>
      </c>
      <c r="K2455" s="277"/>
      <c r="L2455" s="277"/>
      <c r="M2455" s="277"/>
      <c r="N2455" s="277"/>
      <c r="O2455" s="277"/>
      <c r="P2455" s="277"/>
      <c r="Q2455" s="277"/>
    </row>
    <row r="2456" spans="1:17" s="275" customFormat="1" ht="10.15" x14ac:dyDescent="0.2">
      <c r="A2456" s="282"/>
      <c r="B2456" s="282"/>
      <c r="C2456" s="282"/>
      <c r="D2456" s="279"/>
      <c r="E2456" s="276"/>
      <c r="F2456" s="386">
        <v>8</v>
      </c>
      <c r="G2456" s="386">
        <v>1.48</v>
      </c>
      <c r="H2456" s="386"/>
      <c r="I2456" s="386"/>
      <c r="J2456" s="386">
        <f t="shared" si="179"/>
        <v>11.84</v>
      </c>
      <c r="K2456" s="277"/>
      <c r="L2456" s="277"/>
      <c r="M2456" s="277"/>
      <c r="N2456" s="277"/>
      <c r="O2456" s="277"/>
      <c r="P2456" s="277"/>
      <c r="Q2456" s="277"/>
    </row>
    <row r="2457" spans="1:17" s="275" customFormat="1" ht="10.15" x14ac:dyDescent="0.2">
      <c r="A2457" s="282"/>
      <c r="B2457" s="282"/>
      <c r="C2457" s="282"/>
      <c r="D2457" s="279"/>
      <c r="E2457" s="276"/>
      <c r="F2457" s="386">
        <v>8</v>
      </c>
      <c r="G2457" s="386">
        <v>2.5</v>
      </c>
      <c r="H2457" s="386"/>
      <c r="I2457" s="386"/>
      <c r="J2457" s="386">
        <f t="shared" si="179"/>
        <v>20</v>
      </c>
      <c r="K2457" s="277"/>
      <c r="L2457" s="277"/>
      <c r="M2457" s="277"/>
      <c r="N2457" s="277"/>
      <c r="O2457" s="277"/>
      <c r="P2457" s="277"/>
      <c r="Q2457" s="277"/>
    </row>
    <row r="2458" spans="1:17" s="275" customFormat="1" ht="10.15" x14ac:dyDescent="0.2">
      <c r="A2458" s="282"/>
      <c r="B2458" s="282"/>
      <c r="C2458" s="282"/>
      <c r="D2458" s="279"/>
      <c r="E2458" s="276"/>
      <c r="F2458" s="386"/>
      <c r="G2458" s="386">
        <v>6.4</v>
      </c>
      <c r="H2458" s="386"/>
      <c r="I2458" s="386"/>
      <c r="J2458" s="386">
        <f t="shared" si="179"/>
        <v>6.4</v>
      </c>
      <c r="K2458" s="277"/>
      <c r="L2458" s="277"/>
      <c r="M2458" s="277"/>
      <c r="N2458" s="277"/>
      <c r="O2458" s="277"/>
      <c r="P2458" s="277"/>
      <c r="Q2458" s="277"/>
    </row>
    <row r="2459" spans="1:17" s="275" customFormat="1" ht="10.15" x14ac:dyDescent="0.2">
      <c r="A2459" s="282"/>
      <c r="B2459" s="282"/>
      <c r="C2459" s="282"/>
      <c r="D2459" s="279"/>
      <c r="E2459" s="276"/>
      <c r="F2459" s="386"/>
      <c r="G2459" s="386">
        <v>2.95</v>
      </c>
      <c r="H2459" s="386"/>
      <c r="I2459" s="386"/>
      <c r="J2459" s="386">
        <f t="shared" si="179"/>
        <v>2.95</v>
      </c>
      <c r="K2459" s="277"/>
      <c r="L2459" s="277"/>
      <c r="M2459" s="277"/>
      <c r="N2459" s="277"/>
      <c r="O2459" s="277"/>
      <c r="P2459" s="277"/>
      <c r="Q2459" s="277"/>
    </row>
    <row r="2460" spans="1:17" s="275" customFormat="1" ht="10.15" x14ac:dyDescent="0.2">
      <c r="A2460" s="282"/>
      <c r="B2460" s="282"/>
      <c r="C2460" s="282"/>
      <c r="D2460" s="279"/>
      <c r="E2460" s="276"/>
      <c r="F2460" s="386">
        <v>2</v>
      </c>
      <c r="G2460" s="386">
        <v>4.3499999999999996</v>
      </c>
      <c r="H2460" s="386"/>
      <c r="I2460" s="386"/>
      <c r="J2460" s="386">
        <f t="shared" si="179"/>
        <v>8.6999999999999993</v>
      </c>
      <c r="K2460" s="277"/>
      <c r="L2460" s="277"/>
      <c r="M2460" s="277"/>
      <c r="N2460" s="277"/>
      <c r="O2460" s="277"/>
      <c r="P2460" s="277"/>
      <c r="Q2460" s="277"/>
    </row>
    <row r="2461" spans="1:17" s="275" customFormat="1" ht="10.15" x14ac:dyDescent="0.2">
      <c r="A2461" s="282"/>
      <c r="B2461" s="282"/>
      <c r="C2461" s="282"/>
      <c r="D2461" s="279"/>
      <c r="E2461" s="276"/>
      <c r="F2461" s="386"/>
      <c r="G2461" s="386">
        <v>17.45</v>
      </c>
      <c r="H2461" s="386"/>
      <c r="I2461" s="386"/>
      <c r="J2461" s="386">
        <f t="shared" si="179"/>
        <v>17.45</v>
      </c>
      <c r="K2461" s="277"/>
      <c r="L2461" s="277"/>
      <c r="M2461" s="277"/>
      <c r="N2461" s="277"/>
      <c r="O2461" s="277"/>
      <c r="P2461" s="277"/>
      <c r="Q2461" s="277"/>
    </row>
    <row r="2462" spans="1:17" s="275" customFormat="1" ht="10.15" x14ac:dyDescent="0.2">
      <c r="A2462" s="282"/>
      <c r="B2462" s="282"/>
      <c r="C2462" s="282"/>
      <c r="D2462" s="279"/>
      <c r="E2462" s="276"/>
      <c r="F2462" s="386">
        <v>2</v>
      </c>
      <c r="G2462" s="386">
        <v>1.57</v>
      </c>
      <c r="H2462" s="386"/>
      <c r="I2462" s="386"/>
      <c r="J2462" s="386">
        <f t="shared" si="179"/>
        <v>3.14</v>
      </c>
      <c r="K2462" s="277"/>
      <c r="L2462" s="277"/>
      <c r="M2462" s="277"/>
      <c r="N2462" s="277"/>
      <c r="O2462" s="277"/>
      <c r="P2462" s="277"/>
      <c r="Q2462" s="277"/>
    </row>
    <row r="2463" spans="1:17" s="275" customFormat="1" ht="10.15" x14ac:dyDescent="0.2">
      <c r="A2463" s="282"/>
      <c r="B2463" s="282"/>
      <c r="C2463" s="282"/>
      <c r="D2463" s="279"/>
      <c r="E2463" s="276"/>
      <c r="F2463" s="386"/>
      <c r="G2463" s="386">
        <v>52.75</v>
      </c>
      <c r="H2463" s="386"/>
      <c r="I2463" s="386"/>
      <c r="J2463" s="386">
        <f t="shared" si="179"/>
        <v>52.75</v>
      </c>
      <c r="K2463" s="277"/>
      <c r="L2463" s="277"/>
      <c r="M2463" s="277"/>
      <c r="N2463" s="277"/>
      <c r="O2463" s="277"/>
      <c r="P2463" s="277"/>
      <c r="Q2463" s="277"/>
    </row>
    <row r="2464" spans="1:17" s="275" customFormat="1" ht="10.15" x14ac:dyDescent="0.2">
      <c r="A2464" s="282"/>
      <c r="B2464" s="282"/>
      <c r="C2464" s="282"/>
      <c r="D2464" s="279"/>
      <c r="E2464" s="276"/>
      <c r="F2464" s="386"/>
      <c r="G2464" s="386">
        <v>1.97</v>
      </c>
      <c r="H2464" s="386"/>
      <c r="I2464" s="386"/>
      <c r="J2464" s="386">
        <f t="shared" si="179"/>
        <v>1.97</v>
      </c>
      <c r="K2464" s="277"/>
      <c r="L2464" s="277"/>
      <c r="M2464" s="277"/>
      <c r="N2464" s="277"/>
      <c r="O2464" s="277"/>
      <c r="P2464" s="277"/>
      <c r="Q2464" s="277"/>
    </row>
    <row r="2465" spans="1:17" s="275" customFormat="1" ht="10.15" x14ac:dyDescent="0.2">
      <c r="A2465" s="282"/>
      <c r="B2465" s="282"/>
      <c r="C2465" s="282"/>
      <c r="D2465" s="279"/>
      <c r="E2465" s="276"/>
      <c r="F2465" s="386"/>
      <c r="G2465" s="386">
        <v>17.34</v>
      </c>
      <c r="H2465" s="386"/>
      <c r="I2465" s="386"/>
      <c r="J2465" s="386">
        <f t="shared" si="179"/>
        <v>17.34</v>
      </c>
      <c r="K2465" s="277"/>
      <c r="L2465" s="277"/>
      <c r="M2465" s="277"/>
      <c r="N2465" s="277"/>
      <c r="O2465" s="277"/>
      <c r="P2465" s="277"/>
      <c r="Q2465" s="277"/>
    </row>
    <row r="2466" spans="1:17" s="275" customFormat="1" ht="10.15" x14ac:dyDescent="0.2">
      <c r="A2466" s="282"/>
      <c r="B2466" s="282"/>
      <c r="C2466" s="282"/>
      <c r="D2466" s="279"/>
      <c r="E2466" s="276"/>
      <c r="F2466" s="386"/>
      <c r="G2466" s="386">
        <v>4.45</v>
      </c>
      <c r="H2466" s="386"/>
      <c r="I2466" s="386"/>
      <c r="J2466" s="386">
        <f t="shared" si="179"/>
        <v>4.45</v>
      </c>
      <c r="K2466" s="277"/>
      <c r="L2466" s="277"/>
      <c r="M2466" s="277"/>
      <c r="N2466" s="277"/>
      <c r="O2466" s="277"/>
      <c r="P2466" s="277"/>
      <c r="Q2466" s="277"/>
    </row>
    <row r="2467" spans="1:17" s="275" customFormat="1" ht="10.15" x14ac:dyDescent="0.2">
      <c r="A2467" s="282"/>
      <c r="B2467" s="282"/>
      <c r="C2467" s="282"/>
      <c r="D2467" s="279"/>
      <c r="E2467" s="276"/>
      <c r="F2467" s="386"/>
      <c r="G2467" s="386">
        <v>2.4</v>
      </c>
      <c r="H2467" s="386"/>
      <c r="I2467" s="386"/>
      <c r="J2467" s="386">
        <f t="shared" si="179"/>
        <v>2.4</v>
      </c>
      <c r="K2467" s="277"/>
      <c r="L2467" s="277"/>
      <c r="M2467" s="277"/>
      <c r="N2467" s="277"/>
      <c r="O2467" s="277"/>
      <c r="P2467" s="277"/>
      <c r="Q2467" s="277"/>
    </row>
    <row r="2468" spans="1:17" s="275" customFormat="1" ht="10.15" x14ac:dyDescent="0.2">
      <c r="A2468" s="282"/>
      <c r="B2468" s="282"/>
      <c r="C2468" s="282"/>
      <c r="D2468" s="279"/>
      <c r="E2468" s="276"/>
      <c r="F2468" s="386"/>
      <c r="G2468" s="386">
        <v>2.7</v>
      </c>
      <c r="H2468" s="386"/>
      <c r="I2468" s="386"/>
      <c r="J2468" s="386">
        <f t="shared" si="179"/>
        <v>2.7</v>
      </c>
      <c r="K2468" s="277"/>
      <c r="L2468" s="277"/>
      <c r="M2468" s="277"/>
      <c r="N2468" s="277"/>
      <c r="O2468" s="277"/>
      <c r="P2468" s="277"/>
      <c r="Q2468" s="277"/>
    </row>
    <row r="2469" spans="1:17" s="275" customFormat="1" ht="10.15" x14ac:dyDescent="0.2">
      <c r="A2469" s="282"/>
      <c r="B2469" s="282"/>
      <c r="C2469" s="282"/>
      <c r="D2469" s="279"/>
      <c r="E2469" s="276"/>
      <c r="F2469" s="386"/>
      <c r="G2469" s="386">
        <v>1.4</v>
      </c>
      <c r="H2469" s="386"/>
      <c r="I2469" s="386"/>
      <c r="J2469" s="386">
        <f t="shared" si="179"/>
        <v>1.4</v>
      </c>
      <c r="K2469" s="277"/>
      <c r="L2469" s="277"/>
      <c r="M2469" s="277"/>
      <c r="N2469" s="277"/>
      <c r="O2469" s="277"/>
      <c r="P2469" s="277"/>
      <c r="Q2469" s="277"/>
    </row>
    <row r="2470" spans="1:17" s="275" customFormat="1" ht="10.15" x14ac:dyDescent="0.2">
      <c r="A2470" s="282"/>
      <c r="B2470" s="282"/>
      <c r="C2470" s="282"/>
      <c r="D2470" s="279"/>
      <c r="E2470" s="276"/>
      <c r="F2470" s="386"/>
      <c r="G2470" s="386">
        <v>1.7</v>
      </c>
      <c r="H2470" s="386"/>
      <c r="I2470" s="386"/>
      <c r="J2470" s="386">
        <f t="shared" si="179"/>
        <v>1.7</v>
      </c>
      <c r="K2470" s="277"/>
      <c r="L2470" s="277"/>
      <c r="M2470" s="277"/>
      <c r="N2470" s="277"/>
      <c r="O2470" s="277"/>
      <c r="P2470" s="277"/>
      <c r="Q2470" s="277"/>
    </row>
    <row r="2471" spans="1:17" s="275" customFormat="1" ht="10.15" x14ac:dyDescent="0.2">
      <c r="A2471" s="282"/>
      <c r="B2471" s="282"/>
      <c r="C2471" s="282"/>
      <c r="D2471" s="279"/>
      <c r="E2471" s="276"/>
      <c r="F2471" s="386">
        <v>2</v>
      </c>
      <c r="G2471" s="386">
        <v>7.85</v>
      </c>
      <c r="H2471" s="386"/>
      <c r="I2471" s="386"/>
      <c r="J2471" s="386">
        <f t="shared" si="179"/>
        <v>15.7</v>
      </c>
      <c r="K2471" s="277"/>
      <c r="L2471" s="277"/>
      <c r="M2471" s="277"/>
      <c r="N2471" s="277"/>
      <c r="O2471" s="277"/>
      <c r="P2471" s="277"/>
      <c r="Q2471" s="277"/>
    </row>
    <row r="2472" spans="1:17" s="275" customFormat="1" ht="10.15" x14ac:dyDescent="0.2">
      <c r="A2472" s="282"/>
      <c r="B2472" s="282"/>
      <c r="C2472" s="282"/>
      <c r="D2472" s="279"/>
      <c r="E2472" s="276"/>
      <c r="F2472" s="386">
        <v>3</v>
      </c>
      <c r="G2472" s="386">
        <v>6.2</v>
      </c>
      <c r="H2472" s="386"/>
      <c r="I2472" s="386"/>
      <c r="J2472" s="386">
        <f t="shared" si="179"/>
        <v>18.600000000000001</v>
      </c>
      <c r="K2472" s="277"/>
      <c r="L2472" s="277"/>
      <c r="M2472" s="277"/>
      <c r="N2472" s="277"/>
      <c r="O2472" s="277"/>
      <c r="P2472" s="277"/>
      <c r="Q2472" s="277"/>
    </row>
    <row r="2473" spans="1:17" s="275" customFormat="1" ht="10.15" x14ac:dyDescent="0.2">
      <c r="A2473" s="282"/>
      <c r="B2473" s="282"/>
      <c r="C2473" s="282"/>
      <c r="D2473" s="279"/>
      <c r="E2473" s="276"/>
      <c r="F2473" s="386"/>
      <c r="G2473" s="386">
        <v>14.9</v>
      </c>
      <c r="H2473" s="386"/>
      <c r="I2473" s="386"/>
      <c r="J2473" s="386">
        <f t="shared" si="179"/>
        <v>14.9</v>
      </c>
      <c r="K2473" s="277"/>
      <c r="L2473" s="277"/>
      <c r="M2473" s="277"/>
      <c r="N2473" s="277"/>
      <c r="O2473" s="277"/>
      <c r="P2473" s="277"/>
      <c r="Q2473" s="277"/>
    </row>
    <row r="2474" spans="1:17" s="275" customFormat="1" ht="10.15" x14ac:dyDescent="0.2">
      <c r="A2474" s="282"/>
      <c r="B2474" s="282"/>
      <c r="C2474" s="282"/>
      <c r="D2474" s="279"/>
      <c r="E2474" s="276"/>
      <c r="F2474" s="386"/>
      <c r="G2474" s="386">
        <v>11.48</v>
      </c>
      <c r="H2474" s="386"/>
      <c r="I2474" s="386"/>
      <c r="J2474" s="386">
        <f t="shared" si="179"/>
        <v>11.48</v>
      </c>
      <c r="K2474" s="277"/>
      <c r="L2474" s="277"/>
      <c r="M2474" s="277"/>
      <c r="N2474" s="277"/>
      <c r="O2474" s="277"/>
      <c r="P2474" s="277"/>
      <c r="Q2474" s="277"/>
    </row>
    <row r="2475" spans="1:17" s="275" customFormat="1" ht="10.15" x14ac:dyDescent="0.2">
      <c r="A2475" s="282"/>
      <c r="B2475" s="282"/>
      <c r="C2475" s="282"/>
      <c r="D2475" s="279"/>
      <c r="E2475" s="276"/>
      <c r="F2475" s="386"/>
      <c r="G2475" s="386">
        <v>10.7</v>
      </c>
      <c r="H2475" s="386"/>
      <c r="I2475" s="386"/>
      <c r="J2475" s="386">
        <f t="shared" si="179"/>
        <v>10.7</v>
      </c>
      <c r="K2475" s="277"/>
      <c r="L2475" s="277"/>
      <c r="M2475" s="277"/>
      <c r="N2475" s="277"/>
      <c r="O2475" s="277"/>
      <c r="P2475" s="277"/>
      <c r="Q2475" s="277"/>
    </row>
    <row r="2476" spans="1:17" s="275" customFormat="1" ht="10.15" x14ac:dyDescent="0.2">
      <c r="A2476" s="282"/>
      <c r="B2476" s="282"/>
      <c r="C2476" s="282"/>
      <c r="D2476" s="279"/>
      <c r="E2476" s="276"/>
      <c r="F2476" s="386">
        <v>2</v>
      </c>
      <c r="G2476" s="386">
        <v>6.22</v>
      </c>
      <c r="H2476" s="386"/>
      <c r="I2476" s="386"/>
      <c r="J2476" s="386">
        <f t="shared" si="179"/>
        <v>12.44</v>
      </c>
      <c r="K2476" s="277"/>
      <c r="L2476" s="277"/>
      <c r="M2476" s="277"/>
      <c r="N2476" s="277"/>
      <c r="O2476" s="277"/>
      <c r="P2476" s="277"/>
      <c r="Q2476" s="277"/>
    </row>
    <row r="2477" spans="1:17" s="275" customFormat="1" ht="10.15" x14ac:dyDescent="0.2">
      <c r="A2477" s="282"/>
      <c r="B2477" s="282"/>
      <c r="C2477" s="282"/>
      <c r="D2477" s="279"/>
      <c r="E2477" s="276"/>
      <c r="F2477" s="386"/>
      <c r="G2477" s="386">
        <v>4</v>
      </c>
      <c r="H2477" s="386"/>
      <c r="I2477" s="386"/>
      <c r="J2477" s="386">
        <f t="shared" si="179"/>
        <v>4</v>
      </c>
      <c r="K2477" s="277"/>
      <c r="L2477" s="277"/>
      <c r="M2477" s="277"/>
      <c r="N2477" s="277"/>
      <c r="O2477" s="277"/>
      <c r="P2477" s="277"/>
      <c r="Q2477" s="277"/>
    </row>
    <row r="2478" spans="1:17" s="275" customFormat="1" ht="10.15" x14ac:dyDescent="0.2">
      <c r="A2478" s="282"/>
      <c r="B2478" s="282"/>
      <c r="C2478" s="282"/>
      <c r="D2478" s="279"/>
      <c r="E2478" s="276"/>
      <c r="F2478" s="386"/>
      <c r="G2478" s="386">
        <v>12.93</v>
      </c>
      <c r="H2478" s="386"/>
      <c r="I2478" s="386"/>
      <c r="J2478" s="386">
        <f t="shared" si="179"/>
        <v>12.93</v>
      </c>
      <c r="K2478" s="277"/>
      <c r="L2478" s="277"/>
      <c r="M2478" s="277"/>
      <c r="N2478" s="277"/>
      <c r="O2478" s="277"/>
      <c r="P2478" s="277"/>
      <c r="Q2478" s="277"/>
    </row>
    <row r="2479" spans="1:17" s="275" customFormat="1" ht="10.15" x14ac:dyDescent="0.2">
      <c r="A2479" s="282"/>
      <c r="B2479" s="282"/>
      <c r="C2479" s="282"/>
      <c r="D2479" s="279"/>
      <c r="E2479" s="276"/>
      <c r="F2479" s="386"/>
      <c r="G2479" s="386">
        <v>4.2300000000000004</v>
      </c>
      <c r="H2479" s="386"/>
      <c r="I2479" s="386"/>
      <c r="J2479" s="386">
        <f t="shared" si="179"/>
        <v>4.2300000000000004</v>
      </c>
      <c r="K2479" s="277"/>
      <c r="L2479" s="277"/>
      <c r="M2479" s="277"/>
      <c r="N2479" s="277"/>
      <c r="O2479" s="277"/>
      <c r="P2479" s="277"/>
      <c r="Q2479" s="277"/>
    </row>
    <row r="2480" spans="1:17" s="275" customFormat="1" ht="10.15" x14ac:dyDescent="0.2">
      <c r="A2480" s="282"/>
      <c r="B2480" s="282"/>
      <c r="C2480" s="282"/>
      <c r="D2480" s="279"/>
      <c r="E2480" s="276"/>
      <c r="F2480" s="386"/>
      <c r="G2480" s="386">
        <v>2.64</v>
      </c>
      <c r="H2480" s="386"/>
      <c r="I2480" s="386"/>
      <c r="J2480" s="386">
        <f t="shared" si="179"/>
        <v>2.64</v>
      </c>
      <c r="K2480" s="277"/>
      <c r="L2480" s="277"/>
      <c r="M2480" s="277"/>
      <c r="N2480" s="277"/>
      <c r="O2480" s="277"/>
      <c r="P2480" s="277"/>
      <c r="Q2480" s="277"/>
    </row>
    <row r="2481" spans="1:17" s="275" customFormat="1" ht="10.15" x14ac:dyDescent="0.2">
      <c r="A2481" s="282"/>
      <c r="B2481" s="282"/>
      <c r="C2481" s="282"/>
      <c r="D2481" s="279"/>
      <c r="E2481" s="276"/>
      <c r="F2481" s="386"/>
      <c r="G2481" s="386">
        <v>4.6500000000000004</v>
      </c>
      <c r="H2481" s="386"/>
      <c r="I2481" s="386"/>
      <c r="J2481" s="386">
        <f t="shared" si="179"/>
        <v>4.6500000000000004</v>
      </c>
      <c r="K2481" s="277"/>
      <c r="L2481" s="277"/>
      <c r="M2481" s="277"/>
      <c r="N2481" s="277"/>
      <c r="O2481" s="277"/>
      <c r="P2481" s="277"/>
      <c r="Q2481" s="277"/>
    </row>
    <row r="2482" spans="1:17" s="275" customFormat="1" ht="10.15" x14ac:dyDescent="0.2">
      <c r="A2482" s="282"/>
      <c r="B2482" s="282"/>
      <c r="C2482" s="282"/>
      <c r="D2482" s="279"/>
      <c r="E2482" s="276"/>
      <c r="F2482" s="386"/>
      <c r="G2482" s="386">
        <v>1.55</v>
      </c>
      <c r="H2482" s="386"/>
      <c r="I2482" s="386"/>
      <c r="J2482" s="386">
        <f t="shared" si="179"/>
        <v>1.55</v>
      </c>
      <c r="K2482" s="277"/>
      <c r="L2482" s="277"/>
      <c r="M2482" s="277"/>
      <c r="N2482" s="277"/>
      <c r="O2482" s="277"/>
      <c r="P2482" s="277"/>
      <c r="Q2482" s="277"/>
    </row>
    <row r="2483" spans="1:17" s="275" customFormat="1" ht="10.15" x14ac:dyDescent="0.2">
      <c r="A2483" s="282"/>
      <c r="B2483" s="282"/>
      <c r="C2483" s="282"/>
      <c r="D2483" s="279"/>
      <c r="E2483" s="276"/>
      <c r="F2483" s="386"/>
      <c r="G2483" s="386">
        <v>3.92</v>
      </c>
      <c r="H2483" s="386"/>
      <c r="I2483" s="386"/>
      <c r="J2483" s="386">
        <f t="shared" si="179"/>
        <v>3.92</v>
      </c>
      <c r="K2483" s="277"/>
      <c r="L2483" s="277"/>
      <c r="M2483" s="277"/>
      <c r="N2483" s="277"/>
      <c r="O2483" s="277"/>
      <c r="P2483" s="277"/>
      <c r="Q2483" s="277"/>
    </row>
    <row r="2484" spans="1:17" s="275" customFormat="1" ht="10.15" x14ac:dyDescent="0.2">
      <c r="A2484" s="282"/>
      <c r="B2484" s="282"/>
      <c r="C2484" s="282"/>
      <c r="D2484" s="279"/>
      <c r="E2484" s="276"/>
      <c r="F2484" s="386"/>
      <c r="G2484" s="386">
        <v>4.1100000000000003</v>
      </c>
      <c r="H2484" s="386"/>
      <c r="I2484" s="386"/>
      <c r="J2484" s="386">
        <f t="shared" si="179"/>
        <v>4.1100000000000003</v>
      </c>
      <c r="K2484" s="277"/>
      <c r="L2484" s="277"/>
      <c r="M2484" s="277"/>
      <c r="N2484" s="277"/>
      <c r="O2484" s="277"/>
      <c r="P2484" s="277"/>
      <c r="Q2484" s="277"/>
    </row>
    <row r="2485" spans="1:17" s="275" customFormat="1" ht="10.15" x14ac:dyDescent="0.2">
      <c r="A2485" s="282"/>
      <c r="B2485" s="282"/>
      <c r="C2485" s="282"/>
      <c r="D2485" s="279"/>
      <c r="E2485" s="276"/>
      <c r="F2485" s="386"/>
      <c r="G2485" s="386">
        <v>8.48</v>
      </c>
      <c r="H2485" s="386"/>
      <c r="I2485" s="386"/>
      <c r="J2485" s="386">
        <f t="shared" si="179"/>
        <v>8.48</v>
      </c>
      <c r="K2485" s="277"/>
      <c r="L2485" s="277"/>
      <c r="M2485" s="277"/>
      <c r="N2485" s="277"/>
      <c r="O2485" s="277"/>
      <c r="P2485" s="277"/>
      <c r="Q2485" s="277"/>
    </row>
    <row r="2486" spans="1:17" s="275" customFormat="1" ht="10.15" x14ac:dyDescent="0.2">
      <c r="A2486" s="282"/>
      <c r="B2486" s="282"/>
      <c r="C2486" s="282"/>
      <c r="D2486" s="284" t="str">
        <f>"Total item "&amp;A2446</f>
        <v>Total item 12.2</v>
      </c>
      <c r="E2486" s="276"/>
      <c r="F2486" s="386"/>
      <c r="G2486" s="386"/>
      <c r="H2486" s="386"/>
      <c r="I2486" s="386"/>
      <c r="J2486" s="383">
        <f>SUM(J2447:J2485)</f>
        <v>476.47999999999996</v>
      </c>
      <c r="K2486" s="277"/>
      <c r="L2486" s="277"/>
      <c r="M2486" s="277"/>
      <c r="N2486" s="277"/>
      <c r="O2486" s="277"/>
      <c r="P2486" s="277"/>
      <c r="Q2486" s="277"/>
    </row>
    <row r="2487" spans="1:17" s="275" customFormat="1" ht="10.15" x14ac:dyDescent="0.2">
      <c r="A2487" s="282"/>
      <c r="B2487" s="282"/>
      <c r="C2487" s="282"/>
      <c r="D2487" s="126"/>
      <c r="E2487" s="119"/>
      <c r="F2487" s="384"/>
      <c r="G2487" s="384"/>
      <c r="H2487" s="384"/>
      <c r="I2487" s="384"/>
      <c r="J2487" s="384"/>
      <c r="K2487" s="277"/>
      <c r="L2487" s="277"/>
      <c r="M2487" s="277"/>
      <c r="N2487" s="277"/>
      <c r="O2487" s="277"/>
      <c r="P2487" s="277"/>
      <c r="Q2487" s="277"/>
    </row>
    <row r="2488" spans="1:17" s="258" customFormat="1" ht="10.15" x14ac:dyDescent="0.2">
      <c r="A2488" s="280" t="s">
        <v>91</v>
      </c>
      <c r="B2488" s="280" t="s">
        <v>166</v>
      </c>
      <c r="C2488" s="280" t="s">
        <v>1311</v>
      </c>
      <c r="D2488" s="261" t="s">
        <v>1312</v>
      </c>
      <c r="E2488" s="281" t="s">
        <v>204</v>
      </c>
      <c r="F2488" s="383"/>
      <c r="G2488" s="383"/>
      <c r="H2488" s="383"/>
      <c r="I2488" s="383"/>
      <c r="J2488" s="383"/>
      <c r="K2488" s="283">
        <f>J2490</f>
        <v>2</v>
      </c>
      <c r="L2488" s="283">
        <v>55.54</v>
      </c>
      <c r="M2488" s="283">
        <f>ROUND(L2488*(1+$T$7),2)</f>
        <v>67.28</v>
      </c>
      <c r="N2488" s="283">
        <f>TRUNC(K2488*M2488,2)</f>
        <v>134.56</v>
      </c>
      <c r="O2488" s="283">
        <v>55.33</v>
      </c>
      <c r="P2488" s="283">
        <f>ROUND(O2488*(1+$S$7),2)</f>
        <v>70.400000000000006</v>
      </c>
      <c r="Q2488" s="283">
        <f>TRUNC(K2488*P2488,2)</f>
        <v>140.80000000000001</v>
      </c>
    </row>
    <row r="2489" spans="1:17" s="275" customFormat="1" ht="10.15" x14ac:dyDescent="0.2">
      <c r="A2489" s="282"/>
      <c r="B2489" s="282"/>
      <c r="C2489" s="282"/>
      <c r="D2489" s="279" t="s">
        <v>304</v>
      </c>
      <c r="E2489" s="276"/>
      <c r="F2489" s="386">
        <v>2</v>
      </c>
      <c r="G2489" s="386"/>
      <c r="H2489" s="386"/>
      <c r="I2489" s="386"/>
      <c r="J2489" s="386">
        <f t="shared" ref="J2489" si="180">ROUND(PRODUCT(F2489:I2489),2)</f>
        <v>2</v>
      </c>
      <c r="K2489" s="277"/>
      <c r="L2489" s="277"/>
      <c r="M2489" s="277"/>
      <c r="N2489" s="277"/>
      <c r="O2489" s="277"/>
      <c r="P2489" s="277"/>
      <c r="Q2489" s="277"/>
    </row>
    <row r="2490" spans="1:17" s="275" customFormat="1" ht="10.15" x14ac:dyDescent="0.2">
      <c r="A2490" s="282"/>
      <c r="B2490" s="282"/>
      <c r="C2490" s="282"/>
      <c r="D2490" s="284" t="str">
        <f>"Total item "&amp;A2488</f>
        <v>Total item 12.3</v>
      </c>
      <c r="E2490" s="276"/>
      <c r="F2490" s="386"/>
      <c r="G2490" s="386"/>
      <c r="H2490" s="386"/>
      <c r="I2490" s="386"/>
      <c r="J2490" s="383">
        <f>SUM(J2489:J2489)</f>
        <v>2</v>
      </c>
      <c r="K2490" s="277"/>
      <c r="L2490" s="277"/>
      <c r="M2490" s="277"/>
      <c r="N2490" s="277"/>
      <c r="O2490" s="277"/>
      <c r="P2490" s="277"/>
      <c r="Q2490" s="277"/>
    </row>
    <row r="2491" spans="1:17" s="275" customFormat="1" ht="10.15" x14ac:dyDescent="0.2">
      <c r="A2491" s="282"/>
      <c r="B2491" s="282"/>
      <c r="C2491" s="282"/>
      <c r="D2491" s="126"/>
      <c r="E2491" s="119"/>
      <c r="F2491" s="384"/>
      <c r="G2491" s="384"/>
      <c r="H2491" s="384"/>
      <c r="I2491" s="384"/>
      <c r="J2491" s="384"/>
      <c r="K2491" s="277"/>
      <c r="L2491" s="277"/>
      <c r="M2491" s="277"/>
      <c r="N2491" s="277"/>
      <c r="O2491" s="277"/>
      <c r="P2491" s="277"/>
      <c r="Q2491" s="277"/>
    </row>
    <row r="2492" spans="1:17" s="258" customFormat="1" ht="22.5" x14ac:dyDescent="0.2">
      <c r="A2492" s="280" t="s">
        <v>360</v>
      </c>
      <c r="B2492" s="280" t="s">
        <v>166</v>
      </c>
      <c r="C2492" s="280" t="s">
        <v>1313</v>
      </c>
      <c r="D2492" s="261" t="s">
        <v>1314</v>
      </c>
      <c r="E2492" s="281" t="s">
        <v>204</v>
      </c>
      <c r="F2492" s="383"/>
      <c r="G2492" s="383"/>
      <c r="H2492" s="383"/>
      <c r="I2492" s="383"/>
      <c r="J2492" s="383"/>
      <c r="K2492" s="283">
        <f>J2496</f>
        <v>12</v>
      </c>
      <c r="L2492" s="283">
        <v>78.86</v>
      </c>
      <c r="M2492" s="283">
        <f>ROUND(L2492*(1+$T$7),2)</f>
        <v>95.53</v>
      </c>
      <c r="N2492" s="283">
        <f>TRUNC(K2492*M2492,2)</f>
        <v>1146.3599999999999</v>
      </c>
      <c r="O2492" s="283">
        <v>77.349999999999994</v>
      </c>
      <c r="P2492" s="283">
        <f>ROUND(O2492*(1+$S$7),2)</f>
        <v>98.42</v>
      </c>
      <c r="Q2492" s="283">
        <f>TRUNC(K2492*P2492,2)</f>
        <v>1181.04</v>
      </c>
    </row>
    <row r="2493" spans="1:17" s="275" customFormat="1" ht="10.15" x14ac:dyDescent="0.2">
      <c r="A2493" s="282"/>
      <c r="B2493" s="282"/>
      <c r="C2493" s="282"/>
      <c r="D2493" s="279" t="s">
        <v>305</v>
      </c>
      <c r="E2493" s="276"/>
      <c r="F2493" s="386">
        <v>1</v>
      </c>
      <c r="G2493" s="386"/>
      <c r="H2493" s="386"/>
      <c r="I2493" s="386"/>
      <c r="J2493" s="386">
        <f t="shared" ref="J2493:J2495" si="181">ROUND(PRODUCT(F2493:I2493),2)</f>
        <v>1</v>
      </c>
      <c r="K2493" s="277"/>
      <c r="L2493" s="277"/>
      <c r="M2493" s="277"/>
      <c r="N2493" s="277"/>
      <c r="O2493" s="277"/>
      <c r="P2493" s="277"/>
      <c r="Q2493" s="277"/>
    </row>
    <row r="2494" spans="1:17" s="275" customFormat="1" ht="10.15" x14ac:dyDescent="0.2">
      <c r="A2494" s="282"/>
      <c r="B2494" s="282"/>
      <c r="C2494" s="282"/>
      <c r="D2494" s="279" t="s">
        <v>306</v>
      </c>
      <c r="E2494" s="276"/>
      <c r="F2494" s="386">
        <v>7</v>
      </c>
      <c r="G2494" s="386"/>
      <c r="H2494" s="386"/>
      <c r="I2494" s="386"/>
      <c r="J2494" s="386">
        <f t="shared" si="181"/>
        <v>7</v>
      </c>
      <c r="K2494" s="277"/>
      <c r="L2494" s="277"/>
      <c r="M2494" s="277"/>
      <c r="N2494" s="277"/>
      <c r="O2494" s="277"/>
      <c r="P2494" s="277"/>
      <c r="Q2494" s="277"/>
    </row>
    <row r="2495" spans="1:17" s="275" customFormat="1" ht="10.15" x14ac:dyDescent="0.2">
      <c r="A2495" s="282"/>
      <c r="B2495" s="282"/>
      <c r="C2495" s="282"/>
      <c r="D2495" s="279" t="s">
        <v>307</v>
      </c>
      <c r="E2495" s="276"/>
      <c r="F2495" s="386">
        <v>4</v>
      </c>
      <c r="G2495" s="386"/>
      <c r="H2495" s="386"/>
      <c r="I2495" s="386"/>
      <c r="J2495" s="386">
        <f t="shared" si="181"/>
        <v>4</v>
      </c>
      <c r="K2495" s="277"/>
      <c r="L2495" s="277"/>
      <c r="M2495" s="277"/>
      <c r="N2495" s="277"/>
      <c r="O2495" s="277"/>
      <c r="P2495" s="277"/>
      <c r="Q2495" s="277"/>
    </row>
    <row r="2496" spans="1:17" s="275" customFormat="1" ht="10.15" x14ac:dyDescent="0.2">
      <c r="A2496" s="282"/>
      <c r="B2496" s="282"/>
      <c r="C2496" s="282"/>
      <c r="D2496" s="284" t="str">
        <f>"Total item "&amp;A2492</f>
        <v>Total item 12.4</v>
      </c>
      <c r="E2496" s="276"/>
      <c r="F2496" s="386"/>
      <c r="G2496" s="386"/>
      <c r="H2496" s="386"/>
      <c r="I2496" s="386"/>
      <c r="J2496" s="383">
        <f>SUM(J2493:J2495)</f>
        <v>12</v>
      </c>
      <c r="K2496" s="277"/>
      <c r="L2496" s="277"/>
      <c r="M2496" s="277"/>
      <c r="N2496" s="277"/>
      <c r="O2496" s="277"/>
      <c r="P2496" s="277"/>
      <c r="Q2496" s="277"/>
    </row>
    <row r="2497" spans="1:17" s="275" customFormat="1" ht="10.15" x14ac:dyDescent="0.2">
      <c r="A2497" s="282"/>
      <c r="B2497" s="282"/>
      <c r="C2497" s="282"/>
      <c r="D2497" s="126"/>
      <c r="E2497" s="119"/>
      <c r="F2497" s="384"/>
      <c r="G2497" s="384"/>
      <c r="H2497" s="384"/>
      <c r="I2497" s="384"/>
      <c r="J2497" s="384"/>
      <c r="K2497" s="277"/>
      <c r="L2497" s="277"/>
      <c r="M2497" s="277"/>
      <c r="N2497" s="277"/>
      <c r="O2497" s="277"/>
      <c r="P2497" s="277"/>
      <c r="Q2497" s="277"/>
    </row>
    <row r="2498" spans="1:17" s="107" customFormat="1" ht="10.15" x14ac:dyDescent="0.2">
      <c r="A2498" s="121" t="s">
        <v>92</v>
      </c>
      <c r="B2498" s="121"/>
      <c r="C2498" s="121"/>
      <c r="D2498" s="122" t="s">
        <v>109</v>
      </c>
      <c r="E2498" s="123"/>
      <c r="F2498" s="389"/>
      <c r="G2498" s="389"/>
      <c r="H2498" s="389"/>
      <c r="I2498" s="389"/>
      <c r="J2498" s="389"/>
      <c r="K2498" s="125"/>
      <c r="L2498" s="125"/>
      <c r="M2498" s="125"/>
      <c r="N2498" s="124">
        <f>SUM(N2499:N2540)</f>
        <v>150011.03</v>
      </c>
      <c r="O2498" s="125"/>
      <c r="P2498" s="125"/>
      <c r="Q2498" s="124">
        <f>SUM(Q2499:Q2540)</f>
        <v>160287.19</v>
      </c>
    </row>
    <row r="2499" spans="1:17" s="275" customFormat="1" ht="10.15" x14ac:dyDescent="0.2">
      <c r="A2499" s="282"/>
      <c r="B2499" s="282"/>
      <c r="C2499" s="282"/>
      <c r="D2499" s="126"/>
      <c r="E2499" s="119"/>
      <c r="F2499" s="384"/>
      <c r="G2499" s="384"/>
      <c r="H2499" s="384"/>
      <c r="I2499" s="384"/>
      <c r="J2499" s="384"/>
      <c r="K2499" s="277"/>
      <c r="L2499" s="277"/>
      <c r="M2499" s="277"/>
      <c r="N2499" s="120"/>
      <c r="O2499" s="277"/>
      <c r="P2499" s="277"/>
      <c r="Q2499" s="120"/>
    </row>
    <row r="2500" spans="1:17" s="258" customFormat="1" ht="45" x14ac:dyDescent="0.2">
      <c r="A2500" s="280" t="s">
        <v>93</v>
      </c>
      <c r="B2500" s="280" t="s">
        <v>166</v>
      </c>
      <c r="C2500" s="280" t="s">
        <v>662</v>
      </c>
      <c r="D2500" s="261" t="s">
        <v>672</v>
      </c>
      <c r="E2500" s="281" t="s">
        <v>11</v>
      </c>
      <c r="F2500" s="383"/>
      <c r="G2500" s="383"/>
      <c r="H2500" s="383"/>
      <c r="I2500" s="383"/>
      <c r="J2500" s="383"/>
      <c r="K2500" s="283">
        <f>J2505</f>
        <v>81.86</v>
      </c>
      <c r="L2500" s="283">
        <v>194.57</v>
      </c>
      <c r="M2500" s="283">
        <f>ROUND(L2500*(1+$T$7),2)</f>
        <v>235.7</v>
      </c>
      <c r="N2500" s="283">
        <f>TRUNC(K2500*M2500,2)</f>
        <v>19294.400000000001</v>
      </c>
      <c r="O2500" s="283">
        <v>184.07</v>
      </c>
      <c r="P2500" s="283">
        <f>ROUND(O2500*(1+$S$7),2)</f>
        <v>234.21</v>
      </c>
      <c r="Q2500" s="283">
        <f>TRUNC(K2500*P2500,2)</f>
        <v>19172.43</v>
      </c>
    </row>
    <row r="2501" spans="1:17" s="275" customFormat="1" ht="10.15" x14ac:dyDescent="0.2">
      <c r="A2501" s="282"/>
      <c r="B2501" s="282"/>
      <c r="C2501" s="282"/>
      <c r="D2501" s="279" t="s">
        <v>720</v>
      </c>
      <c r="E2501" s="276"/>
      <c r="F2501" s="386"/>
      <c r="G2501" s="386">
        <v>17.350000000000001</v>
      </c>
      <c r="H2501" s="386"/>
      <c r="I2501" s="386">
        <v>1.45</v>
      </c>
      <c r="J2501" s="386">
        <f t="shared" ref="J2501:J2503" si="182">ROUND(PRODUCT(F2501:I2501),2)</f>
        <v>25.16</v>
      </c>
      <c r="K2501" s="277"/>
      <c r="L2501" s="277"/>
      <c r="M2501" s="277"/>
      <c r="N2501" s="277"/>
      <c r="O2501" s="277"/>
      <c r="P2501" s="277"/>
      <c r="Q2501" s="277"/>
    </row>
    <row r="2502" spans="1:17" s="275" customFormat="1" ht="10.15" x14ac:dyDescent="0.2">
      <c r="A2502" s="282"/>
      <c r="B2502" s="282"/>
      <c r="C2502" s="282"/>
      <c r="D2502" s="279"/>
      <c r="E2502" s="276"/>
      <c r="F2502" s="386">
        <v>2</v>
      </c>
      <c r="G2502" s="386">
        <v>1.2</v>
      </c>
      <c r="H2502" s="386"/>
      <c r="I2502" s="386">
        <v>1.45</v>
      </c>
      <c r="J2502" s="386">
        <f t="shared" ref="J2502" si="183">ROUND(PRODUCT(F2502:I2502),2)</f>
        <v>3.48</v>
      </c>
      <c r="K2502" s="277"/>
      <c r="L2502" s="277"/>
      <c r="M2502" s="277"/>
      <c r="N2502" s="277"/>
      <c r="O2502" s="277"/>
      <c r="P2502" s="277"/>
      <c r="Q2502" s="277"/>
    </row>
    <row r="2503" spans="1:17" s="275" customFormat="1" ht="10.15" x14ac:dyDescent="0.2">
      <c r="A2503" s="282"/>
      <c r="B2503" s="282"/>
      <c r="C2503" s="282"/>
      <c r="D2503" s="279"/>
      <c r="E2503" s="276"/>
      <c r="F2503" s="386"/>
      <c r="G2503" s="386">
        <v>24</v>
      </c>
      <c r="H2503" s="386"/>
      <c r="I2503" s="386">
        <v>1.45</v>
      </c>
      <c r="J2503" s="386">
        <f t="shared" si="182"/>
        <v>34.799999999999997</v>
      </c>
      <c r="K2503" s="277"/>
      <c r="L2503" s="277"/>
      <c r="M2503" s="277"/>
      <c r="N2503" s="277"/>
      <c r="O2503" s="277"/>
      <c r="P2503" s="277"/>
      <c r="Q2503" s="277"/>
    </row>
    <row r="2504" spans="1:17" s="275" customFormat="1" ht="10.15" x14ac:dyDescent="0.2">
      <c r="A2504" s="282"/>
      <c r="B2504" s="282"/>
      <c r="C2504" s="282"/>
      <c r="D2504" s="279"/>
      <c r="E2504" s="276"/>
      <c r="F2504" s="386"/>
      <c r="G2504" s="386">
        <v>12.7</v>
      </c>
      <c r="H2504" s="386"/>
      <c r="I2504" s="386">
        <v>1.45</v>
      </c>
      <c r="J2504" s="386">
        <f t="shared" ref="J2504" si="184">ROUND(PRODUCT(F2504:I2504),2)</f>
        <v>18.420000000000002</v>
      </c>
      <c r="K2504" s="277"/>
      <c r="L2504" s="277"/>
      <c r="M2504" s="277"/>
      <c r="N2504" s="277"/>
      <c r="O2504" s="277"/>
      <c r="P2504" s="277"/>
      <c r="Q2504" s="277"/>
    </row>
    <row r="2505" spans="1:17" s="275" customFormat="1" ht="10.15" x14ac:dyDescent="0.2">
      <c r="A2505" s="282"/>
      <c r="B2505" s="282"/>
      <c r="C2505" s="282"/>
      <c r="D2505" s="284" t="str">
        <f>"Total item "&amp;A2500</f>
        <v>Total item 13.1</v>
      </c>
      <c r="E2505" s="276"/>
      <c r="F2505" s="386"/>
      <c r="G2505" s="386"/>
      <c r="H2505" s="386"/>
      <c r="I2505" s="386"/>
      <c r="J2505" s="383">
        <f>SUM(J2501:J2504)</f>
        <v>81.86</v>
      </c>
      <c r="K2505" s="277"/>
      <c r="L2505" s="277"/>
      <c r="M2505" s="277"/>
      <c r="N2505" s="277"/>
      <c r="O2505" s="277"/>
      <c r="P2505" s="277"/>
      <c r="Q2505" s="277"/>
    </row>
    <row r="2506" spans="1:17" s="55" customFormat="1" ht="10.15" x14ac:dyDescent="0.2">
      <c r="A2506" s="282"/>
      <c r="B2506" s="282"/>
      <c r="C2506" s="282"/>
      <c r="D2506" s="118"/>
      <c r="E2506" s="119"/>
      <c r="F2506" s="384"/>
      <c r="G2506" s="384"/>
      <c r="H2506" s="384"/>
      <c r="I2506" s="384"/>
      <c r="J2506" s="384"/>
      <c r="K2506" s="277"/>
      <c r="L2506" s="277"/>
      <c r="M2506" s="277"/>
      <c r="N2506" s="277"/>
      <c r="O2506" s="277"/>
      <c r="P2506" s="277"/>
      <c r="Q2506" s="277"/>
    </row>
    <row r="2507" spans="1:17" s="258" customFormat="1" ht="20.45" x14ac:dyDescent="0.2">
      <c r="A2507" s="280" t="s">
        <v>94</v>
      </c>
      <c r="B2507" s="278" t="s">
        <v>166</v>
      </c>
      <c r="C2507" s="278" t="s">
        <v>1315</v>
      </c>
      <c r="D2507" s="261" t="s">
        <v>1316</v>
      </c>
      <c r="E2507" s="281" t="s">
        <v>1123</v>
      </c>
      <c r="F2507" s="383"/>
      <c r="G2507" s="383"/>
      <c r="H2507" s="383"/>
      <c r="I2507" s="383"/>
      <c r="J2507" s="383"/>
      <c r="K2507" s="283">
        <f>J2509</f>
        <v>7.2</v>
      </c>
      <c r="L2507" s="283">
        <v>184.65</v>
      </c>
      <c r="M2507" s="283">
        <f>ROUND(L2507*(1+$T$7),2)</f>
        <v>223.69</v>
      </c>
      <c r="N2507" s="283">
        <f>TRUNC(K2507*M2507,2)</f>
        <v>1610.56</v>
      </c>
      <c r="O2507" s="283">
        <v>184.65</v>
      </c>
      <c r="P2507" s="283">
        <f>ROUND(O2507*(1+$S$7),2)</f>
        <v>234.95</v>
      </c>
      <c r="Q2507" s="283">
        <f>TRUNC(K2507*P2507,2)</f>
        <v>1691.64</v>
      </c>
    </row>
    <row r="2508" spans="1:17" s="275" customFormat="1" ht="10.15" x14ac:dyDescent="0.2">
      <c r="A2508" s="282"/>
      <c r="B2508" s="282"/>
      <c r="C2508" s="282"/>
      <c r="D2508" s="279" t="s">
        <v>663</v>
      </c>
      <c r="E2508" s="276"/>
      <c r="F2508" s="386">
        <v>8</v>
      </c>
      <c r="G2508" s="386">
        <v>0.9</v>
      </c>
      <c r="H2508" s="386"/>
      <c r="I2508" s="386"/>
      <c r="J2508" s="386">
        <f>ROUND(PRODUCT(F2508:I2508),2)</f>
        <v>7.2</v>
      </c>
      <c r="K2508" s="277"/>
      <c r="L2508" s="277"/>
      <c r="M2508" s="277"/>
      <c r="N2508" s="277"/>
      <c r="O2508" s="277"/>
      <c r="P2508" s="277"/>
      <c r="Q2508" s="277"/>
    </row>
    <row r="2509" spans="1:17" s="275" customFormat="1" ht="10.15" x14ac:dyDescent="0.2">
      <c r="A2509" s="282"/>
      <c r="B2509" s="282"/>
      <c r="C2509" s="282"/>
      <c r="D2509" s="284" t="str">
        <f>"Total item "&amp;A2507</f>
        <v>Total item 13.2</v>
      </c>
      <c r="E2509" s="276"/>
      <c r="F2509" s="386"/>
      <c r="G2509" s="386"/>
      <c r="H2509" s="386"/>
      <c r="I2509" s="386"/>
      <c r="J2509" s="383">
        <f>SUM(J2508:J2508)</f>
        <v>7.2</v>
      </c>
      <c r="K2509" s="277"/>
      <c r="L2509" s="277"/>
      <c r="M2509" s="277"/>
      <c r="N2509" s="277"/>
      <c r="O2509" s="277"/>
      <c r="P2509" s="277"/>
      <c r="Q2509" s="277"/>
    </row>
    <row r="2510" spans="1:17" s="275" customFormat="1" ht="10.15" x14ac:dyDescent="0.2">
      <c r="A2510" s="282"/>
      <c r="B2510" s="282"/>
      <c r="C2510" s="282"/>
      <c r="D2510" s="126"/>
      <c r="E2510" s="119"/>
      <c r="F2510" s="384"/>
      <c r="G2510" s="384"/>
      <c r="H2510" s="384"/>
      <c r="I2510" s="384"/>
      <c r="J2510" s="384"/>
      <c r="K2510" s="277"/>
      <c r="L2510" s="277"/>
      <c r="M2510" s="277"/>
      <c r="N2510" s="277"/>
      <c r="O2510" s="277"/>
      <c r="P2510" s="277"/>
      <c r="Q2510" s="277"/>
    </row>
    <row r="2511" spans="1:17" s="258" customFormat="1" ht="45" x14ac:dyDescent="0.2">
      <c r="A2511" s="280" t="s">
        <v>714</v>
      </c>
      <c r="B2511" s="278" t="s">
        <v>166</v>
      </c>
      <c r="C2511" s="278" t="s">
        <v>1317</v>
      </c>
      <c r="D2511" s="285" t="s">
        <v>1318</v>
      </c>
      <c r="E2511" s="281" t="s">
        <v>1028</v>
      </c>
      <c r="F2511" s="383"/>
      <c r="G2511" s="383"/>
      <c r="H2511" s="383"/>
      <c r="I2511" s="383"/>
      <c r="J2511" s="383"/>
      <c r="K2511" s="283">
        <f>J2519</f>
        <v>42.6</v>
      </c>
      <c r="L2511" s="283">
        <v>313.47000000000003</v>
      </c>
      <c r="M2511" s="283">
        <f>ROUND(L2511*(1+$T$7),2)</f>
        <v>379.74</v>
      </c>
      <c r="N2511" s="283">
        <f>TRUNC(K2511*M2511,2)</f>
        <v>16176.92</v>
      </c>
      <c r="O2511" s="283">
        <v>294.08999999999997</v>
      </c>
      <c r="P2511" s="283">
        <f>ROUND(O2511*(1+$S$7),2)</f>
        <v>374.2</v>
      </c>
      <c r="Q2511" s="283">
        <f>TRUNC(K2511*P2511,2)</f>
        <v>15940.92</v>
      </c>
    </row>
    <row r="2512" spans="1:17" s="275" customFormat="1" ht="10.15" x14ac:dyDescent="0.2">
      <c r="A2512" s="282"/>
      <c r="B2512" s="282"/>
      <c r="C2512" s="282"/>
      <c r="D2512" s="279" t="s">
        <v>671</v>
      </c>
      <c r="E2512" s="276"/>
      <c r="F2512" s="386">
        <v>2</v>
      </c>
      <c r="G2512" s="386">
        <v>5.75</v>
      </c>
      <c r="H2512" s="386"/>
      <c r="I2512" s="386"/>
      <c r="J2512" s="386">
        <f>ROUND(PRODUCT(F2512:I2512),2)</f>
        <v>11.5</v>
      </c>
      <c r="K2512" s="277"/>
      <c r="L2512" s="277"/>
      <c r="M2512" s="277"/>
      <c r="N2512" s="277"/>
      <c r="O2512" s="277"/>
      <c r="P2512" s="277"/>
      <c r="Q2512" s="277"/>
    </row>
    <row r="2513" spans="1:17" s="275" customFormat="1" ht="10.15" x14ac:dyDescent="0.2">
      <c r="A2513" s="282"/>
      <c r="B2513" s="282"/>
      <c r="C2513" s="282"/>
      <c r="D2513" s="279"/>
      <c r="E2513" s="276"/>
      <c r="F2513" s="386">
        <v>2</v>
      </c>
      <c r="G2513" s="386">
        <v>3.9</v>
      </c>
      <c r="H2513" s="386"/>
      <c r="I2513" s="386"/>
      <c r="J2513" s="386">
        <f t="shared" ref="J2513:J2518" si="185">ROUND(PRODUCT(F2513:I2513),2)</f>
        <v>7.8</v>
      </c>
      <c r="K2513" s="277"/>
      <c r="L2513" s="277"/>
      <c r="M2513" s="277"/>
      <c r="N2513" s="277"/>
      <c r="O2513" s="277"/>
      <c r="P2513" s="277"/>
      <c r="Q2513" s="277"/>
    </row>
    <row r="2514" spans="1:17" s="275" customFormat="1" ht="10.15" x14ac:dyDescent="0.2">
      <c r="A2514" s="282"/>
      <c r="B2514" s="282"/>
      <c r="C2514" s="282"/>
      <c r="D2514" s="279"/>
      <c r="E2514" s="276"/>
      <c r="F2514" s="386"/>
      <c r="G2514" s="386">
        <v>4.45</v>
      </c>
      <c r="H2514" s="386"/>
      <c r="I2514" s="386"/>
      <c r="J2514" s="386">
        <f t="shared" si="185"/>
        <v>4.45</v>
      </c>
      <c r="K2514" s="277"/>
      <c r="L2514" s="277"/>
      <c r="M2514" s="277"/>
      <c r="N2514" s="277"/>
      <c r="O2514" s="277"/>
      <c r="P2514" s="277"/>
      <c r="Q2514" s="277"/>
    </row>
    <row r="2515" spans="1:17" s="275" customFormat="1" ht="10.15" x14ac:dyDescent="0.2">
      <c r="A2515" s="282"/>
      <c r="B2515" s="282"/>
      <c r="C2515" s="282"/>
      <c r="D2515" s="279"/>
      <c r="E2515" s="276"/>
      <c r="F2515" s="386">
        <v>2</v>
      </c>
      <c r="G2515" s="386">
        <v>2.4</v>
      </c>
      <c r="H2515" s="386"/>
      <c r="I2515" s="386"/>
      <c r="J2515" s="386">
        <f t="shared" si="185"/>
        <v>4.8</v>
      </c>
      <c r="K2515" s="277"/>
      <c r="L2515" s="277"/>
      <c r="M2515" s="277"/>
      <c r="N2515" s="277"/>
      <c r="O2515" s="277"/>
      <c r="P2515" s="277"/>
      <c r="Q2515" s="277"/>
    </row>
    <row r="2516" spans="1:17" s="275" customFormat="1" ht="10.15" x14ac:dyDescent="0.2">
      <c r="A2516" s="282"/>
      <c r="B2516" s="282"/>
      <c r="C2516" s="282"/>
      <c r="D2516" s="279"/>
      <c r="E2516" s="276"/>
      <c r="F2516" s="386">
        <v>2</v>
      </c>
      <c r="G2516" s="386">
        <v>3.4</v>
      </c>
      <c r="H2516" s="386"/>
      <c r="I2516" s="386"/>
      <c r="J2516" s="386">
        <f t="shared" si="185"/>
        <v>6.8</v>
      </c>
      <c r="K2516" s="277"/>
      <c r="L2516" s="277"/>
      <c r="M2516" s="277"/>
      <c r="N2516" s="277"/>
      <c r="O2516" s="277"/>
      <c r="P2516" s="277"/>
      <c r="Q2516" s="277"/>
    </row>
    <row r="2517" spans="1:17" s="275" customFormat="1" ht="10.15" x14ac:dyDescent="0.2">
      <c r="A2517" s="282"/>
      <c r="B2517" s="282"/>
      <c r="C2517" s="282"/>
      <c r="D2517" s="279"/>
      <c r="E2517" s="276"/>
      <c r="F2517" s="386"/>
      <c r="G2517" s="386">
        <v>2.35</v>
      </c>
      <c r="H2517" s="386"/>
      <c r="I2517" s="386"/>
      <c r="J2517" s="386">
        <f t="shared" si="185"/>
        <v>2.35</v>
      </c>
      <c r="K2517" s="277"/>
      <c r="L2517" s="277"/>
      <c r="M2517" s="277"/>
      <c r="N2517" s="277"/>
      <c r="O2517" s="277"/>
      <c r="P2517" s="277"/>
      <c r="Q2517" s="277"/>
    </row>
    <row r="2518" spans="1:17" s="275" customFormat="1" ht="10.15" x14ac:dyDescent="0.2">
      <c r="A2518" s="282"/>
      <c r="B2518" s="282"/>
      <c r="C2518" s="282"/>
      <c r="D2518" s="279"/>
      <c r="E2518" s="276"/>
      <c r="F2518" s="386">
        <v>2</v>
      </c>
      <c r="G2518" s="386">
        <v>2.4500000000000002</v>
      </c>
      <c r="H2518" s="386"/>
      <c r="I2518" s="386"/>
      <c r="J2518" s="386">
        <f t="shared" si="185"/>
        <v>4.9000000000000004</v>
      </c>
      <c r="K2518" s="277"/>
      <c r="L2518" s="277"/>
      <c r="M2518" s="277"/>
      <c r="N2518" s="277"/>
      <c r="O2518" s="277"/>
      <c r="P2518" s="277"/>
      <c r="Q2518" s="277"/>
    </row>
    <row r="2519" spans="1:17" s="275" customFormat="1" ht="10.15" x14ac:dyDescent="0.2">
      <c r="A2519" s="282"/>
      <c r="B2519" s="282"/>
      <c r="C2519" s="282"/>
      <c r="D2519" s="284" t="str">
        <f>"Total item "&amp;A2511</f>
        <v>Total item 13.3</v>
      </c>
      <c r="E2519" s="276"/>
      <c r="F2519" s="386"/>
      <c r="G2519" s="386"/>
      <c r="H2519" s="386"/>
      <c r="I2519" s="386"/>
      <c r="J2519" s="383">
        <f>SUM(J2512:J2518)</f>
        <v>42.6</v>
      </c>
      <c r="K2519" s="277"/>
      <c r="L2519" s="277"/>
      <c r="M2519" s="277"/>
      <c r="N2519" s="277"/>
      <c r="O2519" s="277"/>
      <c r="P2519" s="277"/>
      <c r="Q2519" s="277"/>
    </row>
    <row r="2520" spans="1:17" s="275" customFormat="1" ht="10.15" x14ac:dyDescent="0.2">
      <c r="A2520" s="282"/>
      <c r="B2520" s="282"/>
      <c r="C2520" s="282"/>
      <c r="D2520" s="126"/>
      <c r="E2520" s="119"/>
      <c r="F2520" s="384"/>
      <c r="G2520" s="384"/>
      <c r="H2520" s="384"/>
      <c r="I2520" s="384"/>
      <c r="J2520" s="384"/>
      <c r="K2520" s="277"/>
      <c r="L2520" s="277"/>
      <c r="M2520" s="277"/>
      <c r="N2520" s="277"/>
      <c r="O2520" s="277"/>
      <c r="P2520" s="277"/>
      <c r="Q2520" s="277"/>
    </row>
    <row r="2521" spans="1:17" s="258" customFormat="1" x14ac:dyDescent="0.2">
      <c r="A2521" s="280" t="s">
        <v>95</v>
      </c>
      <c r="B2521" s="278" t="s">
        <v>150</v>
      </c>
      <c r="C2521" s="278" t="s">
        <v>719</v>
      </c>
      <c r="D2521" s="285" t="s">
        <v>785</v>
      </c>
      <c r="E2521" s="281" t="s">
        <v>49</v>
      </c>
      <c r="F2521" s="383"/>
      <c r="G2521" s="383"/>
      <c r="H2521" s="383"/>
      <c r="I2521" s="383"/>
      <c r="J2521" s="383"/>
      <c r="K2521" s="283">
        <f>J2523</f>
        <v>1</v>
      </c>
      <c r="L2521" s="283">
        <f>COTACOES!E39</f>
        <v>2905.1933333333332</v>
      </c>
      <c r="M2521" s="283">
        <f>ROUND(L2521*(1+$T$7),2)</f>
        <v>3519.35</v>
      </c>
      <c r="N2521" s="283">
        <f>TRUNC(K2521*M2521,2)</f>
        <v>3519.35</v>
      </c>
      <c r="O2521" s="283">
        <f>COTACOES!E39</f>
        <v>2905.1933333333332</v>
      </c>
      <c r="P2521" s="283">
        <f>ROUND(O2521*(1+$S$7),2)</f>
        <v>3696.57</v>
      </c>
      <c r="Q2521" s="283">
        <f>TRUNC(K2521*P2521,2)</f>
        <v>3696.57</v>
      </c>
    </row>
    <row r="2522" spans="1:17" s="275" customFormat="1" x14ac:dyDescent="0.2">
      <c r="A2522" s="282"/>
      <c r="B2522" s="282"/>
      <c r="C2522" s="282"/>
      <c r="D2522" s="279" t="s">
        <v>723</v>
      </c>
      <c r="E2522" s="276"/>
      <c r="F2522" s="386">
        <v>1</v>
      </c>
      <c r="G2522" s="386"/>
      <c r="H2522" s="386"/>
      <c r="I2522" s="386"/>
      <c r="J2522" s="386">
        <f>ROUND(PRODUCT(F2522:I2522),2)</f>
        <v>1</v>
      </c>
      <c r="K2522" s="277"/>
      <c r="L2522" s="277"/>
      <c r="M2522" s="277"/>
      <c r="N2522" s="277"/>
      <c r="O2522" s="277"/>
      <c r="P2522" s="277"/>
      <c r="Q2522" s="277"/>
    </row>
    <row r="2523" spans="1:17" s="275" customFormat="1" ht="10.15" x14ac:dyDescent="0.2">
      <c r="A2523" s="282"/>
      <c r="B2523" s="282"/>
      <c r="C2523" s="282"/>
      <c r="D2523" s="284" t="str">
        <f>"Total item "&amp;A2521</f>
        <v>Total item 13.4</v>
      </c>
      <c r="E2523" s="276"/>
      <c r="F2523" s="386"/>
      <c r="G2523" s="386"/>
      <c r="H2523" s="386"/>
      <c r="I2523" s="386"/>
      <c r="J2523" s="383">
        <f>SUM(J2522:J2522)</f>
        <v>1</v>
      </c>
      <c r="K2523" s="277"/>
      <c r="L2523" s="277"/>
      <c r="M2523" s="277"/>
      <c r="N2523" s="277"/>
      <c r="O2523" s="277"/>
      <c r="P2523" s="277"/>
      <c r="Q2523" s="277"/>
    </row>
    <row r="2524" spans="1:17" s="275" customFormat="1" ht="10.15" x14ac:dyDescent="0.2">
      <c r="A2524" s="282"/>
      <c r="B2524" s="282"/>
      <c r="C2524" s="282"/>
      <c r="D2524" s="126"/>
      <c r="E2524" s="119"/>
      <c r="F2524" s="384"/>
      <c r="G2524" s="384"/>
      <c r="H2524" s="384"/>
      <c r="I2524" s="384"/>
      <c r="J2524" s="384"/>
      <c r="K2524" s="277"/>
      <c r="L2524" s="277"/>
      <c r="M2524" s="277"/>
      <c r="N2524" s="277"/>
      <c r="O2524" s="277"/>
      <c r="P2524" s="277"/>
      <c r="Q2524" s="277"/>
    </row>
    <row r="2525" spans="1:17" s="258" customFormat="1" ht="22.5" x14ac:dyDescent="0.2">
      <c r="A2525" s="280" t="s">
        <v>724</v>
      </c>
      <c r="B2525" s="278" t="s">
        <v>399</v>
      </c>
      <c r="C2525" s="278" t="s">
        <v>1418</v>
      </c>
      <c r="D2525" s="285" t="s">
        <v>1456</v>
      </c>
      <c r="E2525" s="281" t="s">
        <v>49</v>
      </c>
      <c r="F2525" s="383"/>
      <c r="G2525" s="383"/>
      <c r="H2525" s="383"/>
      <c r="I2525" s="383"/>
      <c r="J2525" s="383"/>
      <c r="K2525" s="283">
        <f>J2527</f>
        <v>2</v>
      </c>
      <c r="L2525" s="283">
        <f>'COMP - SINAPI SEM DESON'!G297</f>
        <v>38950</v>
      </c>
      <c r="M2525" s="412">
        <f>ROUND(L2525*(1+$V$7),2)</f>
        <v>44792.5</v>
      </c>
      <c r="N2525" s="283">
        <f>TRUNC(K2525*M2525,2)</f>
        <v>89585</v>
      </c>
      <c r="O2525" s="283">
        <f>'COMPOSICOES - SINAPI COM DESON'!G300</f>
        <v>38950</v>
      </c>
      <c r="P2525" s="283">
        <f>ROUND(O2525*(1+$S$7),2)</f>
        <v>49559.98</v>
      </c>
      <c r="Q2525" s="283">
        <f>TRUNC(K2525*P2525,2)</f>
        <v>99119.96</v>
      </c>
    </row>
    <row r="2526" spans="1:17" s="275" customFormat="1" ht="10.15" x14ac:dyDescent="0.2">
      <c r="A2526" s="282"/>
      <c r="B2526" s="282"/>
      <c r="C2526" s="282"/>
      <c r="D2526" s="279"/>
      <c r="E2526" s="276"/>
      <c r="F2526" s="386">
        <v>2</v>
      </c>
      <c r="G2526" s="386"/>
      <c r="H2526" s="386"/>
      <c r="I2526" s="386"/>
      <c r="J2526" s="386">
        <f>ROUND(PRODUCT(F2526:I2526),2)</f>
        <v>2</v>
      </c>
      <c r="K2526" s="277"/>
      <c r="L2526" s="277"/>
      <c r="M2526" s="277"/>
      <c r="N2526" s="277"/>
      <c r="O2526" s="277"/>
      <c r="P2526" s="277"/>
      <c r="Q2526" s="277"/>
    </row>
    <row r="2527" spans="1:17" s="275" customFormat="1" ht="10.15" x14ac:dyDescent="0.2">
      <c r="A2527" s="282"/>
      <c r="B2527" s="282"/>
      <c r="C2527" s="282"/>
      <c r="D2527" s="284" t="str">
        <f>"Total item "&amp;A2525</f>
        <v>Total item 13.5</v>
      </c>
      <c r="E2527" s="276"/>
      <c r="F2527" s="386"/>
      <c r="G2527" s="386"/>
      <c r="H2527" s="386"/>
      <c r="I2527" s="386"/>
      <c r="J2527" s="383">
        <f>SUM(J2526:J2526)</f>
        <v>2</v>
      </c>
      <c r="K2527" s="277"/>
      <c r="L2527" s="277"/>
      <c r="M2527" s="277"/>
      <c r="N2527" s="277"/>
      <c r="O2527" s="277"/>
      <c r="P2527" s="277"/>
      <c r="Q2527" s="277"/>
    </row>
    <row r="2528" spans="1:17" s="275" customFormat="1" ht="10.15" x14ac:dyDescent="0.2">
      <c r="A2528" s="282"/>
      <c r="B2528" s="282"/>
      <c r="C2528" s="282"/>
      <c r="D2528" s="126"/>
      <c r="E2528" s="119"/>
      <c r="F2528" s="384"/>
      <c r="G2528" s="384"/>
      <c r="H2528" s="384"/>
      <c r="I2528" s="384"/>
      <c r="J2528" s="384"/>
      <c r="K2528" s="277"/>
      <c r="L2528" s="277"/>
      <c r="M2528" s="277"/>
      <c r="N2528" s="277"/>
      <c r="O2528" s="277"/>
      <c r="P2528" s="277"/>
      <c r="Q2528" s="277"/>
    </row>
    <row r="2529" spans="1:19" s="258" customFormat="1" x14ac:dyDescent="0.2">
      <c r="A2529" s="280" t="s">
        <v>725</v>
      </c>
      <c r="B2529" s="278" t="s">
        <v>150</v>
      </c>
      <c r="C2529" s="278" t="s">
        <v>1445</v>
      </c>
      <c r="D2529" s="285" t="s">
        <v>1446</v>
      </c>
      <c r="E2529" s="281" t="s">
        <v>49</v>
      </c>
      <c r="F2529" s="383"/>
      <c r="G2529" s="383"/>
      <c r="H2529" s="383"/>
      <c r="I2529" s="383"/>
      <c r="J2529" s="383"/>
      <c r="K2529" s="283">
        <f>J2531</f>
        <v>1</v>
      </c>
      <c r="L2529" s="283">
        <f>COTACOES!E48</f>
        <v>9274.6666666666661</v>
      </c>
      <c r="M2529" s="412">
        <f>ROUND(L2529*(1+$V$7),2)</f>
        <v>10665.87</v>
      </c>
      <c r="N2529" s="283">
        <f>TRUNC(K2529*M2529,2)</f>
        <v>10665.87</v>
      </c>
      <c r="O2529" s="283">
        <f>COTACOES!E48</f>
        <v>9274.6666666666661</v>
      </c>
      <c r="P2529" s="283">
        <f>ROUND(O2529*(1+$S$7),2)</f>
        <v>11801.09</v>
      </c>
      <c r="Q2529" s="283">
        <f>TRUNC(K2529*P2529,2)</f>
        <v>11801.09</v>
      </c>
    </row>
    <row r="2530" spans="1:19" s="275" customFormat="1" x14ac:dyDescent="0.2">
      <c r="A2530" s="282"/>
      <c r="B2530" s="282"/>
      <c r="C2530" s="282"/>
      <c r="D2530" s="279" t="s">
        <v>1447</v>
      </c>
      <c r="E2530" s="276"/>
      <c r="F2530" s="386">
        <v>1</v>
      </c>
      <c r="G2530" s="386"/>
      <c r="H2530" s="386"/>
      <c r="I2530" s="386"/>
      <c r="J2530" s="386">
        <f>ROUND(PRODUCT(F2530:I2530),2)</f>
        <v>1</v>
      </c>
      <c r="K2530" s="277"/>
      <c r="L2530" s="277"/>
      <c r="M2530" s="277"/>
      <c r="N2530" s="277"/>
      <c r="O2530" s="277"/>
      <c r="P2530" s="277"/>
      <c r="Q2530" s="277"/>
    </row>
    <row r="2531" spans="1:19" s="275" customFormat="1" ht="10.15" x14ac:dyDescent="0.2">
      <c r="A2531" s="282"/>
      <c r="B2531" s="282"/>
      <c r="C2531" s="282"/>
      <c r="D2531" s="284" t="str">
        <f>"Total item "&amp;A2529</f>
        <v>Total item 13.6</v>
      </c>
      <c r="E2531" s="276"/>
      <c r="F2531" s="386"/>
      <c r="G2531" s="386"/>
      <c r="H2531" s="386"/>
      <c r="I2531" s="386"/>
      <c r="J2531" s="383">
        <f>SUM(J2530:J2530)</f>
        <v>1</v>
      </c>
      <c r="K2531" s="277"/>
      <c r="L2531" s="277"/>
      <c r="M2531" s="277"/>
      <c r="N2531" s="277"/>
      <c r="O2531" s="277"/>
      <c r="P2531" s="277"/>
      <c r="Q2531" s="277"/>
    </row>
    <row r="2532" spans="1:19" s="275" customFormat="1" ht="10.15" x14ac:dyDescent="0.2">
      <c r="A2532" s="282"/>
      <c r="B2532" s="282"/>
      <c r="C2532" s="282"/>
      <c r="D2532" s="126"/>
      <c r="E2532" s="119"/>
      <c r="F2532" s="384"/>
      <c r="G2532" s="384"/>
      <c r="H2532" s="384"/>
      <c r="I2532" s="384"/>
      <c r="J2532" s="384"/>
      <c r="K2532" s="277"/>
      <c r="L2532" s="277"/>
      <c r="M2532" s="277"/>
      <c r="N2532" s="277"/>
      <c r="O2532" s="277"/>
      <c r="P2532" s="277"/>
      <c r="Q2532" s="277"/>
    </row>
    <row r="2533" spans="1:19" s="258" customFormat="1" x14ac:dyDescent="0.2">
      <c r="A2533" s="280" t="s">
        <v>981</v>
      </c>
      <c r="B2533" s="278" t="s">
        <v>399</v>
      </c>
      <c r="C2533" s="278" t="s">
        <v>872</v>
      </c>
      <c r="D2533" s="285" t="s">
        <v>870</v>
      </c>
      <c r="E2533" s="281" t="s">
        <v>11</v>
      </c>
      <c r="F2533" s="383"/>
      <c r="G2533" s="383"/>
      <c r="H2533" s="383"/>
      <c r="I2533" s="383"/>
      <c r="J2533" s="383"/>
      <c r="K2533" s="283">
        <f>J2535</f>
        <v>30.24</v>
      </c>
      <c r="L2533" s="283">
        <f>'COMP - SINAPI SEM DESON'!G125</f>
        <v>104.09</v>
      </c>
      <c r="M2533" s="283">
        <f>ROUND(L2533*(1+$T$7),2)</f>
        <v>126.09</v>
      </c>
      <c r="N2533" s="283">
        <f>TRUNC(K2533*M2533,2)</f>
        <v>3812.96</v>
      </c>
      <c r="O2533" s="283">
        <f>'COMPOSICOES - SINAPI COM DESON'!G129</f>
        <v>98.88</v>
      </c>
      <c r="P2533" s="283">
        <f>ROUND(O2533*(1+$S$7),2)</f>
        <v>125.81</v>
      </c>
      <c r="Q2533" s="283">
        <f>TRUNC(K2533*P2533,2)</f>
        <v>3804.49</v>
      </c>
    </row>
    <row r="2534" spans="1:19" s="275" customFormat="1" ht="10.15" x14ac:dyDescent="0.2">
      <c r="A2534" s="282"/>
      <c r="B2534" s="282"/>
      <c r="C2534" s="282"/>
      <c r="D2534" s="279" t="s">
        <v>871</v>
      </c>
      <c r="E2534" s="276"/>
      <c r="F2534" s="386">
        <v>14</v>
      </c>
      <c r="G2534" s="386">
        <v>2.16</v>
      </c>
      <c r="H2534" s="386"/>
      <c r="I2534" s="386"/>
      <c r="J2534" s="386">
        <f>ROUND(PRODUCT(F2534:I2534),2)</f>
        <v>30.24</v>
      </c>
      <c r="K2534" s="277"/>
      <c r="L2534" s="277"/>
      <c r="M2534" s="277"/>
      <c r="N2534" s="277"/>
      <c r="O2534" s="277"/>
      <c r="P2534" s="277"/>
      <c r="Q2534" s="277"/>
      <c r="S2534" s="208"/>
    </row>
    <row r="2535" spans="1:19" s="275" customFormat="1" ht="10.15" x14ac:dyDescent="0.2">
      <c r="A2535" s="282"/>
      <c r="B2535" s="282"/>
      <c r="C2535" s="282"/>
      <c r="D2535" s="284" t="str">
        <f>"Total item "&amp;A2533</f>
        <v>Total item 13.7</v>
      </c>
      <c r="E2535" s="276"/>
      <c r="F2535" s="386"/>
      <c r="G2535" s="386"/>
      <c r="H2535" s="386"/>
      <c r="I2535" s="386"/>
      <c r="J2535" s="383">
        <f>SUM(J2534:J2534)</f>
        <v>30.24</v>
      </c>
      <c r="K2535" s="277"/>
      <c r="L2535" s="277"/>
      <c r="M2535" s="277"/>
      <c r="N2535" s="277"/>
      <c r="O2535" s="277"/>
      <c r="P2535" s="277"/>
      <c r="Q2535" s="277"/>
    </row>
    <row r="2536" spans="1:19" s="275" customFormat="1" ht="10.15" x14ac:dyDescent="0.2">
      <c r="A2536" s="52"/>
      <c r="B2536" s="52"/>
      <c r="C2536" s="52"/>
      <c r="D2536" s="57"/>
      <c r="E2536" s="53"/>
      <c r="F2536" s="425"/>
      <c r="G2536" s="425"/>
      <c r="H2536" s="425"/>
      <c r="I2536" s="425"/>
      <c r="J2536" s="425"/>
      <c r="K2536" s="54"/>
      <c r="L2536" s="54"/>
      <c r="M2536" s="54"/>
      <c r="N2536" s="54"/>
      <c r="O2536" s="54"/>
      <c r="P2536" s="54"/>
      <c r="Q2536" s="54"/>
    </row>
    <row r="2537" spans="1:19" s="258" customFormat="1" ht="22.5" x14ac:dyDescent="0.2">
      <c r="A2537" s="280" t="s">
        <v>1422</v>
      </c>
      <c r="B2537" s="278" t="s">
        <v>166</v>
      </c>
      <c r="C2537" s="278" t="s">
        <v>1321</v>
      </c>
      <c r="D2537" s="285" t="s">
        <v>1322</v>
      </c>
      <c r="E2537" s="281" t="s">
        <v>1108</v>
      </c>
      <c r="F2537" s="383"/>
      <c r="G2537" s="383"/>
      <c r="H2537" s="383"/>
      <c r="I2537" s="383"/>
      <c r="J2537" s="383"/>
      <c r="K2537" s="283">
        <f>J2540</f>
        <v>2858.81</v>
      </c>
      <c r="L2537" s="283">
        <v>1.54</v>
      </c>
      <c r="M2537" s="283">
        <f>ROUND(L2537*(1+$T$7),2)</f>
        <v>1.87</v>
      </c>
      <c r="N2537" s="283">
        <f>TRUNC(K2537*M2537,2)</f>
        <v>5345.97</v>
      </c>
      <c r="O2537" s="283">
        <v>1.39</v>
      </c>
      <c r="P2537" s="283">
        <f>ROUND(O2537*(1+$S$7),2)</f>
        <v>1.77</v>
      </c>
      <c r="Q2537" s="283">
        <f>TRUNC(K2537*P2537,2)</f>
        <v>5060.09</v>
      </c>
    </row>
    <row r="2538" spans="1:19" s="275" customFormat="1" x14ac:dyDescent="0.2">
      <c r="A2538" s="282"/>
      <c r="B2538" s="282"/>
      <c r="C2538" s="282"/>
      <c r="D2538" s="279" t="s">
        <v>1455</v>
      </c>
      <c r="E2538" s="276"/>
      <c r="F2538" s="386"/>
      <c r="G2538" s="386">
        <v>2826.9</v>
      </c>
      <c r="H2538" s="386"/>
      <c r="I2538" s="386"/>
      <c r="J2538" s="386">
        <f>ROUND(PRODUCT(F2538:I2538),2)</f>
        <v>2826.9</v>
      </c>
      <c r="K2538" s="277"/>
      <c r="L2538" s="277"/>
      <c r="M2538" s="277"/>
      <c r="N2538" s="277"/>
      <c r="O2538" s="277"/>
      <c r="P2538" s="277"/>
      <c r="Q2538" s="277"/>
      <c r="S2538" s="208"/>
    </row>
    <row r="2539" spans="1:19" s="275" customFormat="1" ht="10.15" x14ac:dyDescent="0.2">
      <c r="A2539" s="282"/>
      <c r="B2539" s="282"/>
      <c r="C2539" s="282"/>
      <c r="D2539" s="279" t="s">
        <v>301</v>
      </c>
      <c r="E2539" s="276"/>
      <c r="F2539" s="386"/>
      <c r="G2539" s="386">
        <v>31.91</v>
      </c>
      <c r="H2539" s="386"/>
      <c r="I2539" s="386"/>
      <c r="J2539" s="386">
        <f>ROUND(PRODUCT(F2539:I2539),2)</f>
        <v>31.91</v>
      </c>
      <c r="K2539" s="277"/>
      <c r="L2539" s="277"/>
      <c r="M2539" s="277"/>
      <c r="N2539" s="277"/>
      <c r="O2539" s="277"/>
      <c r="P2539" s="277"/>
      <c r="Q2539" s="277"/>
      <c r="S2539" s="208"/>
    </row>
    <row r="2540" spans="1:19" s="275" customFormat="1" ht="10.15" x14ac:dyDescent="0.2">
      <c r="A2540" s="282"/>
      <c r="B2540" s="282"/>
      <c r="C2540" s="282"/>
      <c r="D2540" s="284" t="str">
        <f>"Total item "&amp;A2537</f>
        <v>Total item 13.8</v>
      </c>
      <c r="E2540" s="276"/>
      <c r="F2540" s="386"/>
      <c r="G2540" s="386"/>
      <c r="H2540" s="386"/>
      <c r="I2540" s="386"/>
      <c r="J2540" s="383">
        <f>SUM(J2538:J2539)</f>
        <v>2858.81</v>
      </c>
      <c r="K2540" s="277"/>
      <c r="L2540" s="277"/>
      <c r="M2540" s="277"/>
      <c r="N2540" s="277"/>
      <c r="O2540" s="277"/>
      <c r="P2540" s="277"/>
      <c r="Q2540" s="277"/>
    </row>
    <row r="2541" spans="1:19" s="275" customFormat="1" ht="10.15" x14ac:dyDescent="0.2">
      <c r="A2541" s="282"/>
      <c r="B2541" s="282"/>
      <c r="C2541" s="282"/>
      <c r="D2541" s="284"/>
      <c r="E2541" s="276"/>
      <c r="F2541" s="386"/>
      <c r="G2541" s="386"/>
      <c r="H2541" s="386"/>
      <c r="I2541" s="386"/>
      <c r="J2541" s="386"/>
      <c r="K2541" s="277"/>
      <c r="L2541" s="277"/>
      <c r="M2541" s="277"/>
      <c r="N2541" s="277"/>
      <c r="O2541" s="277"/>
      <c r="P2541" s="277"/>
      <c r="Q2541" s="277"/>
    </row>
    <row r="2542" spans="1:19" s="107" customFormat="1" x14ac:dyDescent="0.2">
      <c r="A2542" s="121" t="s">
        <v>943</v>
      </c>
      <c r="B2542" s="121"/>
      <c r="C2542" s="121"/>
      <c r="D2542" s="122" t="s">
        <v>944</v>
      </c>
      <c r="E2542" s="123"/>
      <c r="F2542" s="389"/>
      <c r="G2542" s="389"/>
      <c r="H2542" s="389"/>
      <c r="I2542" s="389"/>
      <c r="J2542" s="389"/>
      <c r="K2542" s="125"/>
      <c r="L2542" s="125"/>
      <c r="M2542" s="125"/>
      <c r="N2542" s="124">
        <f>SUM(N2543:N2554)</f>
        <v>53809.47</v>
      </c>
      <c r="O2542" s="125"/>
      <c r="P2542" s="125"/>
      <c r="Q2542" s="124">
        <f>SUM(Q2543:Q2554)</f>
        <v>49067.32</v>
      </c>
    </row>
    <row r="2543" spans="1:19" s="275" customFormat="1" ht="10.15" x14ac:dyDescent="0.2">
      <c r="A2543" s="308"/>
      <c r="B2543" s="308"/>
      <c r="C2543" s="308"/>
      <c r="D2543" s="309"/>
      <c r="E2543" s="310"/>
      <c r="F2543" s="422"/>
      <c r="G2543" s="422"/>
      <c r="H2543" s="422"/>
      <c r="I2543" s="422"/>
      <c r="J2543" s="422"/>
      <c r="K2543" s="409"/>
      <c r="L2543" s="409"/>
      <c r="M2543" s="409"/>
      <c r="N2543" s="311"/>
      <c r="O2543" s="409"/>
      <c r="P2543" s="409"/>
      <c r="Q2543" s="311"/>
    </row>
    <row r="2544" spans="1:19" s="316" customFormat="1" ht="20.45" x14ac:dyDescent="0.2">
      <c r="A2544" s="280" t="s">
        <v>946</v>
      </c>
      <c r="B2544" s="320" t="s">
        <v>166</v>
      </c>
      <c r="C2544" s="321" t="s">
        <v>1278</v>
      </c>
      <c r="D2544" s="322" t="s">
        <v>945</v>
      </c>
      <c r="E2544" s="281" t="s">
        <v>1279</v>
      </c>
      <c r="F2544" s="383"/>
      <c r="G2544" s="383"/>
      <c r="H2544" s="383"/>
      <c r="I2544" s="383"/>
      <c r="J2544" s="383"/>
      <c r="K2544" s="283">
        <f>J2548</f>
        <v>1.1599999999999999</v>
      </c>
      <c r="L2544" s="283">
        <v>16733.810000000001</v>
      </c>
      <c r="M2544" s="283">
        <f>ROUND(L2544*(1+$T$7),2)</f>
        <v>20271.34</v>
      </c>
      <c r="N2544" s="283">
        <f>TRUNC(K2544*M2544,2)</f>
        <v>23514.75</v>
      </c>
      <c r="O2544" s="283">
        <v>14487.91</v>
      </c>
      <c r="P2544" s="283">
        <f>ROUND(O2544*(1+$S$7),2)</f>
        <v>18434.419999999998</v>
      </c>
      <c r="Q2544" s="283">
        <f>TRUNC(K2544*P2544,2)</f>
        <v>21383.919999999998</v>
      </c>
    </row>
    <row r="2545" spans="1:17" s="317" customFormat="1" ht="22.5" x14ac:dyDescent="0.2">
      <c r="A2545" s="282"/>
      <c r="B2545" s="282"/>
      <c r="C2545" s="282"/>
      <c r="D2545" s="323" t="s">
        <v>1016</v>
      </c>
      <c r="E2545" s="319"/>
      <c r="F2545" s="423"/>
      <c r="G2545" s="386">
        <f>1*8*4</f>
        <v>32</v>
      </c>
      <c r="H2545" s="461" t="s">
        <v>1013</v>
      </c>
      <c r="I2545" s="386"/>
      <c r="J2545" s="386"/>
    </row>
    <row r="2546" spans="1:17" s="317" customFormat="1" x14ac:dyDescent="0.2">
      <c r="A2546" s="282"/>
      <c r="B2546" s="282"/>
      <c r="C2546" s="282"/>
      <c r="D2546" s="323" t="s">
        <v>1448</v>
      </c>
      <c r="E2546" s="319"/>
      <c r="F2546" s="423"/>
      <c r="G2546" s="386">
        <f>G2545/220</f>
        <v>0.14545454545454545</v>
      </c>
      <c r="H2546" s="461" t="s">
        <v>1014</v>
      </c>
      <c r="I2546" s="386"/>
      <c r="J2546" s="386"/>
    </row>
    <row r="2547" spans="1:17" s="317" customFormat="1" ht="10.15" x14ac:dyDescent="0.2">
      <c r="A2547" s="282"/>
      <c r="B2547" s="282"/>
      <c r="C2547" s="282"/>
      <c r="D2547" s="323" t="s">
        <v>1454</v>
      </c>
      <c r="E2547" s="319"/>
      <c r="F2547" s="423"/>
      <c r="G2547" s="386">
        <f>8*G2546</f>
        <v>1.1636363636363636</v>
      </c>
      <c r="H2547" s="461" t="s">
        <v>1015</v>
      </c>
      <c r="I2547" s="386"/>
      <c r="J2547" s="386">
        <f t="shared" ref="J2547" si="186">ROUND(PRODUCT(F2547:I2547),2)</f>
        <v>1.1599999999999999</v>
      </c>
    </row>
    <row r="2548" spans="1:17" s="317" customFormat="1" ht="10.15" x14ac:dyDescent="0.2">
      <c r="A2548" s="282"/>
      <c r="B2548" s="282"/>
      <c r="C2548" s="282"/>
      <c r="D2548" s="284" t="str">
        <f>"Total item "&amp;A2544</f>
        <v>Total item 14.1</v>
      </c>
      <c r="E2548" s="276"/>
      <c r="F2548" s="386"/>
      <c r="G2548" s="386"/>
      <c r="H2548" s="386"/>
      <c r="I2548" s="386"/>
      <c r="J2548" s="383">
        <f>SUM(J2547)</f>
        <v>1.1599999999999999</v>
      </c>
      <c r="K2548" s="277"/>
      <c r="L2548" s="277"/>
      <c r="M2548" s="277"/>
      <c r="N2548" s="277"/>
      <c r="O2548" s="277"/>
      <c r="P2548" s="277"/>
      <c r="Q2548" s="277"/>
    </row>
    <row r="2549" spans="1:17" s="318" customFormat="1" ht="10.15" x14ac:dyDescent="0.2">
      <c r="A2549" s="282"/>
      <c r="B2549" s="282"/>
      <c r="C2549" s="282"/>
      <c r="D2549" s="118"/>
      <c r="E2549" s="119"/>
      <c r="F2549" s="384"/>
      <c r="G2549" s="384"/>
      <c r="H2549" s="384"/>
      <c r="I2549" s="384"/>
      <c r="J2549" s="384"/>
      <c r="K2549" s="277"/>
      <c r="L2549" s="277"/>
      <c r="M2549" s="277"/>
      <c r="N2549" s="277"/>
      <c r="O2549" s="277"/>
      <c r="P2549" s="277"/>
      <c r="Q2549" s="277"/>
    </row>
    <row r="2550" spans="1:17" s="316" customFormat="1" ht="10.15" x14ac:dyDescent="0.2">
      <c r="A2550" s="280" t="s">
        <v>947</v>
      </c>
      <c r="B2550" s="320" t="s">
        <v>166</v>
      </c>
      <c r="C2550" s="321" t="s">
        <v>1280</v>
      </c>
      <c r="D2550" s="322" t="s">
        <v>1281</v>
      </c>
      <c r="E2550" s="281" t="s">
        <v>1279</v>
      </c>
      <c r="F2550" s="383"/>
      <c r="G2550" s="383"/>
      <c r="H2550" s="383"/>
      <c r="I2550" s="383"/>
      <c r="J2550" s="383"/>
      <c r="K2550" s="283">
        <f>J2553</f>
        <v>4</v>
      </c>
      <c r="L2550" s="283">
        <v>6252.01</v>
      </c>
      <c r="M2550" s="283">
        <f>ROUND(L2550*(1+$T$7),2)</f>
        <v>7573.68</v>
      </c>
      <c r="N2550" s="283">
        <f>TRUNC(K2550*M2550,2)</f>
        <v>30294.720000000001</v>
      </c>
      <c r="O2550" s="283">
        <v>5439.21</v>
      </c>
      <c r="P2550" s="283">
        <f>ROUND(O2550*(1+$S$7),2)</f>
        <v>6920.85</v>
      </c>
      <c r="Q2550" s="283">
        <f>TRUNC(K2550*P2550,2)</f>
        <v>27683.4</v>
      </c>
    </row>
    <row r="2551" spans="1:17" s="317" customFormat="1" x14ac:dyDescent="0.2">
      <c r="A2551" s="282"/>
      <c r="B2551" s="282"/>
      <c r="C2551" s="282"/>
      <c r="D2551" s="279" t="s">
        <v>1178</v>
      </c>
      <c r="E2551" s="276"/>
      <c r="F2551" s="386"/>
      <c r="G2551" s="386">
        <v>0.5</v>
      </c>
      <c r="H2551" s="461" t="s">
        <v>1014</v>
      </c>
      <c r="I2551" s="386"/>
      <c r="J2551" s="386"/>
    </row>
    <row r="2552" spans="1:17" s="317" customFormat="1" ht="10.15" x14ac:dyDescent="0.2">
      <c r="A2552" s="282"/>
      <c r="B2552" s="282"/>
      <c r="C2552" s="282"/>
      <c r="D2552" s="323" t="s">
        <v>1454</v>
      </c>
      <c r="E2552" s="276"/>
      <c r="F2552" s="386"/>
      <c r="G2552" s="386">
        <f>8*G2551</f>
        <v>4</v>
      </c>
      <c r="H2552" s="461" t="s">
        <v>1015</v>
      </c>
      <c r="I2552" s="386"/>
      <c r="J2552" s="386">
        <f>G2552</f>
        <v>4</v>
      </c>
    </row>
    <row r="2553" spans="1:17" s="275" customFormat="1" ht="10.15" x14ac:dyDescent="0.2">
      <c r="A2553" s="312"/>
      <c r="B2553" s="312"/>
      <c r="C2553" s="312"/>
      <c r="D2553" s="313" t="str">
        <f>"Total item "&amp;A2550</f>
        <v>Total item 14.2</v>
      </c>
      <c r="E2553" s="314"/>
      <c r="F2553" s="400"/>
      <c r="G2553" s="386"/>
      <c r="H2553" s="386"/>
      <c r="I2553" s="386"/>
      <c r="J2553" s="424">
        <f>SUM(J2552)</f>
        <v>4</v>
      </c>
      <c r="K2553" s="315"/>
      <c r="L2553" s="315"/>
      <c r="M2553" s="315"/>
      <c r="N2553" s="315"/>
      <c r="O2553" s="315"/>
      <c r="P2553" s="315"/>
      <c r="Q2553" s="315"/>
    </row>
    <row r="2554" spans="1:17" s="275" customFormat="1" ht="10.15" x14ac:dyDescent="0.2">
      <c r="A2554" s="52"/>
      <c r="B2554" s="52"/>
      <c r="C2554" s="52"/>
      <c r="D2554" s="57"/>
      <c r="E2554" s="53"/>
      <c r="F2554" s="425"/>
      <c r="G2554" s="425"/>
      <c r="H2554" s="425"/>
      <c r="I2554" s="425"/>
      <c r="J2554" s="425"/>
      <c r="K2554" s="54"/>
      <c r="L2554" s="54"/>
      <c r="M2554" s="54"/>
      <c r="N2554" s="54"/>
      <c r="O2554" s="54"/>
      <c r="P2554" s="54"/>
      <c r="Q2554" s="54"/>
    </row>
    <row r="2555" spans="1:17" s="61" customFormat="1" ht="24" customHeight="1" x14ac:dyDescent="0.2">
      <c r="A2555" s="474" t="str">
        <f>"Valor do orçamento: "&amp;UPPER(([11]!VExtensoFree(N2555)))&amp;"."</f>
        <v>Valor do orçamento: DOIS MILHÕES, DUZENTOS E SESSENTA E SETE MIL, SETECENTOS E NOVENTA E OITO REAIS E SETE CENTAVOS.</v>
      </c>
      <c r="B2555" s="474"/>
      <c r="C2555" s="474"/>
      <c r="D2555" s="474"/>
      <c r="E2555" s="474"/>
      <c r="F2555" s="432"/>
      <c r="G2555" s="432"/>
      <c r="H2555" s="432"/>
      <c r="I2555" s="432"/>
      <c r="J2555" s="432"/>
      <c r="K2555" s="59"/>
      <c r="L2555" s="59"/>
      <c r="M2555" s="59"/>
      <c r="N2555" s="60">
        <f>N2498+N2438+N2131+N1611+N1124+N941+N742+N406+N241+N161+N130+N14+N1062+N2542</f>
        <v>2267798.0700000003</v>
      </c>
      <c r="O2555" s="59"/>
      <c r="P2555" s="59"/>
      <c r="Q2555" s="60">
        <f>Q2498+Q2438+Q2131+Q1611+Q1124+Q941+Q742+Q406+Q241+Q161+Q130+Q14+Q1062+Q2542</f>
        <v>2296948.94</v>
      </c>
    </row>
    <row r="2556" spans="1:17" x14ac:dyDescent="0.2">
      <c r="N2556" s="37">
        <v>2661283.0499999998</v>
      </c>
    </row>
    <row r="2557" spans="1:17" x14ac:dyDescent="0.2">
      <c r="N2557" s="37">
        <f>N2555-N2556</f>
        <v>-393484.97999999952</v>
      </c>
    </row>
    <row r="2558" spans="1:17" x14ac:dyDescent="0.2">
      <c r="N2558" s="37">
        <f>N2557-N2176</f>
        <v>-394812.03999999951</v>
      </c>
    </row>
    <row r="2559" spans="1:17" x14ac:dyDescent="0.2">
      <c r="N2559" s="37">
        <v>1327.15</v>
      </c>
    </row>
    <row r="2560" spans="1:17" x14ac:dyDescent="0.2">
      <c r="N2560" s="37">
        <f>N2559/M2176</f>
        <v>36.024701411509227</v>
      </c>
    </row>
  </sheetData>
  <mergeCells count="6">
    <mergeCell ref="O11:Q11"/>
    <mergeCell ref="A3:J3"/>
    <mergeCell ref="A4:J4"/>
    <mergeCell ref="A2:J2"/>
    <mergeCell ref="A2555:E2555"/>
    <mergeCell ref="L11:N11"/>
  </mergeCells>
  <printOptions horizontalCentered="1"/>
  <pageMargins left="0.59055118110236227" right="0.39370078740157483" top="1.5748031496062993" bottom="0.59055118110236227" header="0.39370078740157483" footer="0.39370078740157483"/>
  <pageSetup paperSize="9" orientation="portrait" r:id="rId1"/>
  <headerFooter>
    <oddFooter>&amp;R&amp;"Arial,Normal"&amp;8Pág. &amp;P de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1">
    <tabColor rgb="FF00B050"/>
  </sheetPr>
  <dimension ref="A1:L20"/>
  <sheetViews>
    <sheetView view="pageBreakPreview" zoomScaleNormal="100" zoomScaleSheetLayoutView="100" workbookViewId="0">
      <selection activeCell="J20" sqref="J20"/>
    </sheetView>
  </sheetViews>
  <sheetFormatPr defaultColWidth="9.140625" defaultRowHeight="11.25" x14ac:dyDescent="0.2"/>
  <cols>
    <col min="1" max="1" width="29.28515625" style="241" customWidth="1"/>
    <col min="2" max="2" width="15.85546875" style="240" customWidth="1"/>
    <col min="3" max="3" width="22.5703125" style="240" customWidth="1"/>
    <col min="4" max="4" width="27.7109375" style="209" customWidth="1"/>
    <col min="5" max="16384" width="9.140625" style="209"/>
  </cols>
  <sheetData>
    <row r="1" spans="1:12" ht="18" x14ac:dyDescent="0.35">
      <c r="A1" s="555" t="s">
        <v>786</v>
      </c>
      <c r="B1" s="556"/>
      <c r="C1" s="556"/>
      <c r="D1" s="556"/>
    </row>
    <row r="2" spans="1:12" ht="15.75" x14ac:dyDescent="0.25">
      <c r="A2" s="557" t="s">
        <v>787</v>
      </c>
      <c r="B2" s="557"/>
      <c r="C2" s="557"/>
      <c r="D2" s="557"/>
    </row>
    <row r="3" spans="1:12" ht="10.15" x14ac:dyDescent="0.2">
      <c r="A3" s="210"/>
      <c r="B3" s="211"/>
      <c r="C3" s="211"/>
      <c r="D3" s="211"/>
    </row>
    <row r="4" spans="1:12" s="213" customFormat="1" ht="25.5" customHeight="1" x14ac:dyDescent="0.3">
      <c r="A4" s="558" t="str">
        <f>'PLANILHA GLOBAL'!A6</f>
        <v>OBRA: CONCLUSÃO DA OBRA REMANESCENTE DE REFORMA E AMPLIAÇÃO DA CÂMARA MUNICIPAL DO CABO DE SANTO AGOSTINHO</v>
      </c>
      <c r="B4" s="558"/>
      <c r="C4" s="558"/>
      <c r="D4" s="558"/>
      <c r="E4" s="212"/>
      <c r="F4" s="212"/>
      <c r="G4" s="212"/>
      <c r="H4" s="212"/>
      <c r="I4" s="212"/>
      <c r="J4" s="212"/>
      <c r="K4" s="212"/>
      <c r="L4" s="212"/>
    </row>
    <row r="5" spans="1:12" s="213" customFormat="1" ht="13.9" x14ac:dyDescent="0.3">
      <c r="A5" s="214" t="str">
        <f>'PLANILHA GLOBAL'!A7</f>
        <v>LOCALIZAÇÃO: RUA TENENTE MANOEL DA SILVA, 131, CENTRO, CABO DE SANTO AGOSTINHO - PE.</v>
      </c>
      <c r="B5" s="215"/>
      <c r="C5" s="216"/>
      <c r="D5" s="216"/>
      <c r="E5" s="216"/>
      <c r="F5" s="216"/>
      <c r="G5" s="216"/>
      <c r="H5" s="216"/>
      <c r="I5" s="216"/>
      <c r="J5" s="216"/>
      <c r="K5" s="216"/>
      <c r="L5" s="217"/>
    </row>
    <row r="6" spans="1:12" ht="16.5" customHeight="1" x14ac:dyDescent="0.2">
      <c r="A6" s="218" t="str">
        <f>'PLANILHA GLOBAL'!A10</f>
        <v>DATA: JANEIRO/2020</v>
      </c>
      <c r="B6" s="219"/>
      <c r="C6" s="219"/>
      <c r="D6" s="219"/>
    </row>
    <row r="7" spans="1:12" ht="13.15" x14ac:dyDescent="0.2">
      <c r="A7" s="220"/>
      <c r="B7" s="221"/>
      <c r="C7" s="221"/>
      <c r="D7" s="221"/>
    </row>
    <row r="8" spans="1:12" s="224" customFormat="1" ht="45" x14ac:dyDescent="0.25">
      <c r="A8" s="222"/>
      <c r="B8" s="223" t="s">
        <v>788</v>
      </c>
      <c r="C8" s="223" t="s">
        <v>789</v>
      </c>
      <c r="D8" s="223" t="s">
        <v>790</v>
      </c>
    </row>
    <row r="9" spans="1:12" s="227" customFormat="1" ht="10.15" x14ac:dyDescent="0.2">
      <c r="A9" s="225"/>
      <c r="B9" s="226"/>
      <c r="C9" s="226"/>
      <c r="D9" s="226"/>
    </row>
    <row r="10" spans="1:12" s="232" customFormat="1" ht="19.5" customHeight="1" x14ac:dyDescent="0.25">
      <c r="A10" s="228" t="s">
        <v>791</v>
      </c>
      <c r="B10" s="229">
        <f>'PLANILHA GLOBAL'!Q2555</f>
        <v>2296948.94</v>
      </c>
      <c r="C10" s="230" t="s">
        <v>1017</v>
      </c>
      <c r="D10" s="231" t="s">
        <v>792</v>
      </c>
    </row>
    <row r="11" spans="1:12" s="237" customFormat="1" ht="12" x14ac:dyDescent="0.25">
      <c r="A11" s="233"/>
      <c r="B11" s="234"/>
      <c r="C11" s="235"/>
      <c r="D11" s="236"/>
    </row>
    <row r="12" spans="1:12" s="232" customFormat="1" ht="12" x14ac:dyDescent="0.25">
      <c r="A12" s="228" t="s">
        <v>793</v>
      </c>
      <c r="B12" s="229">
        <f>'PLANILHA GLOBAL'!N2555</f>
        <v>2267798.0700000003</v>
      </c>
      <c r="C12" s="230" t="s">
        <v>1018</v>
      </c>
      <c r="D12" s="231" t="s">
        <v>794</v>
      </c>
    </row>
    <row r="13" spans="1:12" s="240" customFormat="1" ht="10.15" x14ac:dyDescent="0.2">
      <c r="A13" s="238"/>
      <c r="B13" s="239"/>
      <c r="C13" s="239"/>
      <c r="D13" s="239"/>
    </row>
    <row r="14" spans="1:12" ht="10.15" hidden="1" x14ac:dyDescent="0.2">
      <c r="A14" s="559" t="s">
        <v>795</v>
      </c>
      <c r="B14" s="559"/>
      <c r="C14" s="559"/>
      <c r="D14" s="559"/>
    </row>
    <row r="15" spans="1:12" ht="13.9" hidden="1" x14ac:dyDescent="0.2">
      <c r="A15" s="560" t="s">
        <v>796</v>
      </c>
      <c r="B15" s="560"/>
      <c r="C15" s="560"/>
      <c r="D15" s="560"/>
    </row>
    <row r="16" spans="1:12" ht="10.15" hidden="1" x14ac:dyDescent="0.2"/>
    <row r="18" spans="1:1" ht="12.75" x14ac:dyDescent="0.2">
      <c r="A18" s="242" t="s">
        <v>797</v>
      </c>
    </row>
    <row r="19" spans="1:1" ht="15.75" x14ac:dyDescent="0.2">
      <c r="A19" s="243" t="s">
        <v>798</v>
      </c>
    </row>
    <row r="20" spans="1:1" ht="105.75" customHeight="1" x14ac:dyDescent="0.2"/>
  </sheetData>
  <mergeCells count="5">
    <mergeCell ref="A1:D1"/>
    <mergeCell ref="A2:D2"/>
    <mergeCell ref="A4:D4"/>
    <mergeCell ref="A14:D14"/>
    <mergeCell ref="A15:D15"/>
  </mergeCells>
  <printOptions horizontalCentered="1"/>
  <pageMargins left="0.59055118110236227" right="0.39370078740157483" top="1.7716535433070868" bottom="0.59055118110236227" header="0.39370078740157483" footer="0.39370078740157483"/>
  <pageSetup paperSize="9" scale="95" fitToHeight="0" orientation="portrait" horizontalDpi="300" verticalDpi="300" r:id="rId1"/>
  <headerFooter>
    <oddFooter>&amp;R&amp;"Arial,Normal"&amp;8Pág. 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">
    <tabColor rgb="FF00B050"/>
  </sheetPr>
  <dimension ref="A1:L51"/>
  <sheetViews>
    <sheetView view="pageBreakPreview" zoomScale="90" zoomScaleNormal="100" zoomScaleSheetLayoutView="90" workbookViewId="0">
      <selection activeCell="M11" sqref="M11"/>
    </sheetView>
  </sheetViews>
  <sheetFormatPr defaultColWidth="9.140625" defaultRowHeight="15" x14ac:dyDescent="0.25"/>
  <cols>
    <col min="1" max="1" width="25.42578125" style="82" customWidth="1"/>
    <col min="2" max="2" width="20.42578125" style="82" customWidth="1"/>
    <col min="3" max="3" width="20.5703125" style="82" customWidth="1"/>
    <col min="4" max="4" width="20.42578125" style="82" customWidth="1"/>
    <col min="5" max="5" width="11.28515625" style="82" customWidth="1"/>
    <col min="6" max="6" width="3.5703125" style="82" customWidth="1"/>
    <col min="7" max="16384" width="9.140625" style="82"/>
  </cols>
  <sheetData>
    <row r="1" spans="1:12" s="62" customFormat="1" ht="21.75" thickBot="1" x14ac:dyDescent="0.4">
      <c r="A1" s="568" t="s">
        <v>373</v>
      </c>
      <c r="B1" s="569"/>
      <c r="C1" s="569"/>
      <c r="D1" s="569"/>
      <c r="E1" s="570"/>
    </row>
    <row r="2" spans="1:12" s="68" customFormat="1" thickBot="1" x14ac:dyDescent="0.35"/>
    <row r="3" spans="1:12" s="65" customFormat="1" ht="30.6" customHeight="1" x14ac:dyDescent="0.25">
      <c r="A3" s="571" t="str">
        <f>'PLANILHA GLOBAL'!A6</f>
        <v>OBRA: CONCLUSÃO DA OBRA REMANESCENTE DE REFORMA E AMPLIAÇÃO DA CÂMARA MUNICIPAL DO CABO DE SANTO AGOSTINHO</v>
      </c>
      <c r="B3" s="572"/>
      <c r="C3" s="572"/>
      <c r="D3" s="572"/>
      <c r="E3" s="573"/>
      <c r="F3" s="66"/>
      <c r="G3" s="71"/>
      <c r="H3" s="64"/>
      <c r="I3" s="64"/>
    </row>
    <row r="4" spans="1:12" s="65" customFormat="1" x14ac:dyDescent="0.2">
      <c r="A4" s="574" t="str">
        <f>'PLANILHA GLOBAL'!A7</f>
        <v>LOCALIZAÇÃO: RUA TENENTE MANOEL DA SILVA, 131, CENTRO, CABO DE SANTO AGOSTINHO - PE.</v>
      </c>
      <c r="B4" s="575"/>
      <c r="C4" s="575"/>
      <c r="D4" s="575"/>
      <c r="E4" s="576"/>
      <c r="F4" s="63"/>
      <c r="G4" s="71"/>
      <c r="H4" s="64"/>
      <c r="I4" s="64"/>
    </row>
    <row r="5" spans="1:12" s="65" customFormat="1" ht="18.75" customHeight="1" thickBot="1" x14ac:dyDescent="0.3">
      <c r="A5" s="577" t="str">
        <f>'PLANILHA GLOBAL'!A10</f>
        <v>DATA: JANEIRO/2020</v>
      </c>
      <c r="B5" s="578"/>
      <c r="C5" s="578"/>
      <c r="D5" s="578"/>
      <c r="E5" s="579"/>
      <c r="F5" s="63"/>
      <c r="G5" s="71"/>
      <c r="H5" s="64"/>
      <c r="I5" s="64"/>
      <c r="L5" s="64"/>
    </row>
    <row r="6" spans="1:12" s="65" customFormat="1" ht="13.9" x14ac:dyDescent="0.25">
      <c r="A6" s="70"/>
      <c r="B6" s="70"/>
      <c r="C6" s="70"/>
      <c r="D6" s="70"/>
      <c r="E6" s="70"/>
      <c r="F6" s="63"/>
      <c r="G6" s="71"/>
      <c r="H6" s="64"/>
      <c r="I6" s="64"/>
    </row>
    <row r="7" spans="1:12" s="68" customFormat="1" x14ac:dyDescent="0.25">
      <c r="A7" s="580" t="s">
        <v>1410</v>
      </c>
      <c r="B7" s="580"/>
      <c r="C7" s="580"/>
      <c r="D7" s="580"/>
      <c r="E7" s="580"/>
      <c r="F7" s="63"/>
      <c r="G7" s="71"/>
      <c r="H7" s="64"/>
      <c r="I7" s="64"/>
    </row>
    <row r="8" spans="1:12" s="68" customFormat="1" ht="25.5" x14ac:dyDescent="0.25">
      <c r="A8" s="262" t="s">
        <v>374</v>
      </c>
      <c r="B8" s="262" t="s">
        <v>375</v>
      </c>
      <c r="C8" s="262" t="s">
        <v>376</v>
      </c>
      <c r="D8" s="262" t="s">
        <v>377</v>
      </c>
      <c r="E8" s="263" t="s">
        <v>378</v>
      </c>
    </row>
    <row r="9" spans="1:12" s="68" customFormat="1" x14ac:dyDescent="0.25">
      <c r="A9" s="581" t="s">
        <v>897</v>
      </c>
      <c r="B9" s="264" t="s">
        <v>898</v>
      </c>
      <c r="C9" s="264" t="s">
        <v>1365</v>
      </c>
      <c r="D9" s="264" t="s">
        <v>899</v>
      </c>
      <c r="E9" s="565" t="s">
        <v>138</v>
      </c>
    </row>
    <row r="10" spans="1:12" s="68" customFormat="1" ht="25.5" x14ac:dyDescent="0.25">
      <c r="A10" s="582"/>
      <c r="B10" s="265" t="s">
        <v>1387</v>
      </c>
      <c r="C10" s="265" t="s">
        <v>1387</v>
      </c>
      <c r="D10" s="265" t="s">
        <v>1387</v>
      </c>
      <c r="E10" s="566"/>
    </row>
    <row r="11" spans="1:12" s="68" customFormat="1" ht="285" x14ac:dyDescent="0.25">
      <c r="A11" s="583"/>
      <c r="B11" s="462" t="s">
        <v>900</v>
      </c>
      <c r="C11" s="462" t="s">
        <v>1436</v>
      </c>
      <c r="D11" s="462" t="s">
        <v>901</v>
      </c>
      <c r="E11" s="263" t="s">
        <v>715</v>
      </c>
    </row>
    <row r="12" spans="1:12" s="68" customFormat="1" x14ac:dyDescent="0.25">
      <c r="A12" s="266" t="s">
        <v>379</v>
      </c>
      <c r="B12" s="268">
        <v>89</v>
      </c>
      <c r="C12" s="268">
        <v>135.41999999999999</v>
      </c>
      <c r="D12" s="268">
        <v>76</v>
      </c>
      <c r="E12" s="565">
        <f>AVERAGE(B14:D14)</f>
        <v>100.13999999999999</v>
      </c>
      <c r="F12" s="76"/>
      <c r="G12" s="76"/>
      <c r="H12" s="76"/>
      <c r="I12" s="76"/>
    </row>
    <row r="13" spans="1:12" s="68" customFormat="1" x14ac:dyDescent="0.25">
      <c r="A13" s="266" t="s">
        <v>380</v>
      </c>
      <c r="B13" s="269" t="s">
        <v>138</v>
      </c>
      <c r="C13" s="269" t="s">
        <v>138</v>
      </c>
      <c r="D13" s="269" t="s">
        <v>138</v>
      </c>
      <c r="E13" s="567"/>
      <c r="F13" s="76"/>
      <c r="G13" s="76"/>
      <c r="H13" s="76"/>
      <c r="I13" s="76"/>
    </row>
    <row r="14" spans="1:12" s="68" customFormat="1" x14ac:dyDescent="0.25">
      <c r="A14" s="266" t="s">
        <v>902</v>
      </c>
      <c r="B14" s="267">
        <f>B12</f>
        <v>89</v>
      </c>
      <c r="C14" s="267">
        <f>C12</f>
        <v>135.41999999999999</v>
      </c>
      <c r="D14" s="267">
        <f>D12</f>
        <v>76</v>
      </c>
      <c r="E14" s="566"/>
      <c r="F14" s="76"/>
      <c r="G14" s="76"/>
      <c r="H14" s="76"/>
      <c r="I14" s="76"/>
    </row>
    <row r="15" spans="1:12" s="68" customFormat="1" x14ac:dyDescent="0.25"/>
    <row r="16" spans="1:12" s="65" customFormat="1" ht="14.25" x14ac:dyDescent="0.2">
      <c r="A16" s="561" t="s">
        <v>417</v>
      </c>
      <c r="B16" s="561"/>
      <c r="C16" s="561"/>
      <c r="D16" s="561"/>
      <c r="E16" s="561"/>
      <c r="F16" s="63"/>
      <c r="G16" s="71"/>
      <c r="H16" s="64"/>
      <c r="I16" s="64"/>
    </row>
    <row r="17" spans="1:9" s="68" customFormat="1" ht="25.5" x14ac:dyDescent="0.25">
      <c r="A17" s="67" t="s">
        <v>374</v>
      </c>
      <c r="B17" s="67" t="s">
        <v>375</v>
      </c>
      <c r="C17" s="67" t="s">
        <v>376</v>
      </c>
      <c r="D17" s="67" t="s">
        <v>377</v>
      </c>
      <c r="E17" s="69" t="s">
        <v>378</v>
      </c>
    </row>
    <row r="18" spans="1:9" s="68" customFormat="1" x14ac:dyDescent="0.25">
      <c r="A18" s="581" t="s">
        <v>415</v>
      </c>
      <c r="B18" s="264" t="s">
        <v>898</v>
      </c>
      <c r="C18" s="264" t="s">
        <v>1389</v>
      </c>
      <c r="D18" s="264" t="s">
        <v>1391</v>
      </c>
      <c r="E18" s="565" t="s">
        <v>138</v>
      </c>
    </row>
    <row r="19" spans="1:9" s="68" customFormat="1" ht="25.5" x14ac:dyDescent="0.25">
      <c r="A19" s="582"/>
      <c r="B19" s="265" t="s">
        <v>1387</v>
      </c>
      <c r="C19" s="265" t="s">
        <v>1387</v>
      </c>
      <c r="D19" s="265" t="s">
        <v>1387</v>
      </c>
      <c r="E19" s="566"/>
    </row>
    <row r="20" spans="1:9" s="68" customFormat="1" ht="225" x14ac:dyDescent="0.25">
      <c r="A20" s="583"/>
      <c r="B20" s="462" t="s">
        <v>1386</v>
      </c>
      <c r="C20" s="462" t="s">
        <v>1388</v>
      </c>
      <c r="D20" s="462" t="s">
        <v>1390</v>
      </c>
      <c r="E20" s="69" t="s">
        <v>715</v>
      </c>
    </row>
    <row r="21" spans="1:9" s="76" customFormat="1" x14ac:dyDescent="0.25">
      <c r="A21" s="266" t="s">
        <v>379</v>
      </c>
      <c r="B21" s="75">
        <v>24.9</v>
      </c>
      <c r="C21" s="75">
        <v>39.9</v>
      </c>
      <c r="D21" s="75">
        <v>15.17</v>
      </c>
      <c r="E21" s="565">
        <f>SUM(B23:D23)/3</f>
        <v>26.656666666666666</v>
      </c>
    </row>
    <row r="22" spans="1:9" s="76" customFormat="1" x14ac:dyDescent="0.25">
      <c r="A22" s="266" t="s">
        <v>380</v>
      </c>
      <c r="B22" s="77" t="s">
        <v>138</v>
      </c>
      <c r="C22" s="77" t="s">
        <v>138</v>
      </c>
      <c r="D22" s="77" t="s">
        <v>138</v>
      </c>
      <c r="E22" s="567"/>
    </row>
    <row r="23" spans="1:9" s="76" customFormat="1" x14ac:dyDescent="0.25">
      <c r="A23" s="266" t="str">
        <f>"Preço ajustado -&gt; R$ / "&amp;E18</f>
        <v>Preço ajustado -&gt; R$ / un</v>
      </c>
      <c r="B23" s="74">
        <f>B21</f>
        <v>24.9</v>
      </c>
      <c r="C23" s="74">
        <f>C21</f>
        <v>39.9</v>
      </c>
      <c r="D23" s="74">
        <f>D21</f>
        <v>15.17</v>
      </c>
      <c r="E23" s="566"/>
    </row>
    <row r="24" spans="1:9" s="76" customFormat="1" x14ac:dyDescent="0.25">
      <c r="A24" s="78"/>
      <c r="B24" s="79"/>
      <c r="C24" s="80"/>
      <c r="D24" s="80"/>
      <c r="E24" s="81"/>
    </row>
    <row r="25" spans="1:9" s="65" customFormat="1" ht="14.25" x14ac:dyDescent="0.2">
      <c r="A25" s="561" t="s">
        <v>424</v>
      </c>
      <c r="B25" s="561"/>
      <c r="C25" s="561"/>
      <c r="D25" s="561"/>
      <c r="E25" s="561"/>
      <c r="F25" s="63"/>
      <c r="G25" s="71"/>
      <c r="H25" s="64"/>
      <c r="I25" s="64"/>
    </row>
    <row r="26" spans="1:9" s="68" customFormat="1" ht="25.5" x14ac:dyDescent="0.25">
      <c r="A26" s="67" t="s">
        <v>374</v>
      </c>
      <c r="B26" s="67" t="s">
        <v>375</v>
      </c>
      <c r="C26" s="67" t="s">
        <v>376</v>
      </c>
      <c r="D26" s="67" t="s">
        <v>377</v>
      </c>
      <c r="E26" s="69" t="s">
        <v>378</v>
      </c>
    </row>
    <row r="27" spans="1:9" s="68" customFormat="1" x14ac:dyDescent="0.25">
      <c r="A27" s="581" t="s">
        <v>425</v>
      </c>
      <c r="B27" s="264" t="s">
        <v>427</v>
      </c>
      <c r="C27" s="264" t="s">
        <v>1393</v>
      </c>
      <c r="D27" s="264" t="s">
        <v>1395</v>
      </c>
      <c r="E27" s="565" t="s">
        <v>138</v>
      </c>
    </row>
    <row r="28" spans="1:9" s="68" customFormat="1" ht="25.5" x14ac:dyDescent="0.25">
      <c r="A28" s="582"/>
      <c r="B28" s="265" t="s">
        <v>1387</v>
      </c>
      <c r="C28" s="265" t="s">
        <v>1387</v>
      </c>
      <c r="D28" s="265" t="s">
        <v>1387</v>
      </c>
      <c r="E28" s="566"/>
    </row>
    <row r="29" spans="1:9" s="68" customFormat="1" ht="225" x14ac:dyDescent="0.25">
      <c r="A29" s="583"/>
      <c r="B29" s="462" t="s">
        <v>426</v>
      </c>
      <c r="C29" s="462" t="s">
        <v>1392</v>
      </c>
      <c r="D29" s="462" t="s">
        <v>1394</v>
      </c>
      <c r="E29" s="69" t="s">
        <v>715</v>
      </c>
    </row>
    <row r="30" spans="1:9" s="76" customFormat="1" x14ac:dyDescent="0.25">
      <c r="A30" s="266" t="s">
        <v>379</v>
      </c>
      <c r="B30" s="75">
        <v>31.5</v>
      </c>
      <c r="C30" s="75">
        <v>59.9</v>
      </c>
      <c r="D30" s="75">
        <v>27</v>
      </c>
      <c r="E30" s="565">
        <f>SUM(B32:D32)/3</f>
        <v>39.466666666666669</v>
      </c>
    </row>
    <row r="31" spans="1:9" s="76" customFormat="1" x14ac:dyDescent="0.25">
      <c r="A31" s="266" t="s">
        <v>380</v>
      </c>
      <c r="B31" s="77" t="s">
        <v>138</v>
      </c>
      <c r="C31" s="77" t="s">
        <v>138</v>
      </c>
      <c r="D31" s="77" t="s">
        <v>138</v>
      </c>
      <c r="E31" s="567"/>
    </row>
    <row r="32" spans="1:9" s="76" customFormat="1" x14ac:dyDescent="0.25">
      <c r="A32" s="266" t="str">
        <f>"Preço ajustado -&gt; R$ / "&amp;E27</f>
        <v>Preço ajustado -&gt; R$ / un</v>
      </c>
      <c r="B32" s="74">
        <f>B30</f>
        <v>31.5</v>
      </c>
      <c r="C32" s="74">
        <f>C30</f>
        <v>59.9</v>
      </c>
      <c r="D32" s="74">
        <f>D30</f>
        <v>27</v>
      </c>
      <c r="E32" s="566"/>
    </row>
    <row r="33" spans="1:9" s="76" customFormat="1" x14ac:dyDescent="0.25">
      <c r="A33" s="78"/>
      <c r="B33" s="79"/>
      <c r="C33" s="80"/>
      <c r="D33" s="80"/>
      <c r="E33" s="81"/>
    </row>
    <row r="34" spans="1:9" s="65" customFormat="1" ht="14.25" customHeight="1" x14ac:dyDescent="0.25">
      <c r="A34" s="561" t="s">
        <v>1411</v>
      </c>
      <c r="B34" s="561"/>
      <c r="C34" s="561"/>
      <c r="D34" s="561"/>
      <c r="E34" s="561"/>
      <c r="F34" s="63"/>
      <c r="G34" s="68"/>
      <c r="H34" s="64"/>
      <c r="I34" s="64"/>
    </row>
    <row r="35" spans="1:9" s="68" customFormat="1" ht="25.5" x14ac:dyDescent="0.25">
      <c r="A35" s="67" t="s">
        <v>374</v>
      </c>
      <c r="B35" s="67" t="s">
        <v>375</v>
      </c>
      <c r="C35" s="67" t="s">
        <v>376</v>
      </c>
      <c r="D35" s="67" t="s">
        <v>377</v>
      </c>
      <c r="E35" s="69" t="s">
        <v>378</v>
      </c>
    </row>
    <row r="36" spans="1:9" s="68" customFormat="1" x14ac:dyDescent="0.25">
      <c r="A36" s="562" t="s">
        <v>722</v>
      </c>
      <c r="B36" s="264" t="s">
        <v>1434</v>
      </c>
      <c r="C36" s="264" t="s">
        <v>721</v>
      </c>
      <c r="D36" s="264" t="s">
        <v>427</v>
      </c>
      <c r="E36" s="565" t="s">
        <v>138</v>
      </c>
    </row>
    <row r="37" spans="1:9" s="68" customFormat="1" ht="25.5" x14ac:dyDescent="0.25">
      <c r="A37" s="563"/>
      <c r="B37" s="265" t="s">
        <v>1435</v>
      </c>
      <c r="C37" s="265" t="s">
        <v>1435</v>
      </c>
      <c r="D37" s="265" t="s">
        <v>1435</v>
      </c>
      <c r="E37" s="566"/>
    </row>
    <row r="38" spans="1:9" s="68" customFormat="1" ht="375" x14ac:dyDescent="0.25">
      <c r="A38" s="564"/>
      <c r="B38" s="462" t="s">
        <v>1432</v>
      </c>
      <c r="C38" s="462" t="s">
        <v>1433</v>
      </c>
      <c r="D38" s="462" t="s">
        <v>1431</v>
      </c>
      <c r="E38" s="69" t="s">
        <v>715</v>
      </c>
    </row>
    <row r="39" spans="1:9" s="76" customFormat="1" x14ac:dyDescent="0.25">
      <c r="A39" s="266" t="s">
        <v>379</v>
      </c>
      <c r="B39" s="75">
        <v>1999.9</v>
      </c>
      <c r="C39" s="75">
        <v>3615.78</v>
      </c>
      <c r="D39" s="75">
        <v>3099.9</v>
      </c>
      <c r="E39" s="565">
        <f>SUM(B41:D41)/3</f>
        <v>2905.1933333333332</v>
      </c>
    </row>
    <row r="40" spans="1:9" s="76" customFormat="1" x14ac:dyDescent="0.25">
      <c r="A40" s="266" t="s">
        <v>380</v>
      </c>
      <c r="B40" s="77" t="s">
        <v>138</v>
      </c>
      <c r="C40" s="77" t="s">
        <v>138</v>
      </c>
      <c r="D40" s="77" t="s">
        <v>138</v>
      </c>
      <c r="E40" s="567"/>
    </row>
    <row r="41" spans="1:9" s="76" customFormat="1" x14ac:dyDescent="0.25">
      <c r="A41" s="266" t="str">
        <f>"Preço ajustado -&gt; R$ / "&amp;E36</f>
        <v>Preço ajustado -&gt; R$ / un</v>
      </c>
      <c r="B41" s="74">
        <f>B39</f>
        <v>1999.9</v>
      </c>
      <c r="C41" s="74">
        <f>C39</f>
        <v>3615.78</v>
      </c>
      <c r="D41" s="74">
        <f>D39</f>
        <v>3099.9</v>
      </c>
      <c r="E41" s="566"/>
    </row>
    <row r="42" spans="1:9" s="76" customFormat="1" x14ac:dyDescent="0.25">
      <c r="A42" s="78"/>
      <c r="B42" s="79"/>
      <c r="C42" s="80"/>
      <c r="D42" s="80"/>
      <c r="E42" s="81"/>
    </row>
    <row r="43" spans="1:9" s="65" customFormat="1" ht="14.25" customHeight="1" x14ac:dyDescent="0.25">
      <c r="A43" s="561" t="s">
        <v>1443</v>
      </c>
      <c r="B43" s="561"/>
      <c r="C43" s="561"/>
      <c r="D43" s="561"/>
      <c r="E43" s="561"/>
      <c r="F43" s="63"/>
      <c r="G43" s="68"/>
      <c r="H43" s="64"/>
      <c r="I43" s="64"/>
    </row>
    <row r="44" spans="1:9" s="68" customFormat="1" ht="25.5" x14ac:dyDescent="0.25">
      <c r="A44" s="67" t="s">
        <v>374</v>
      </c>
      <c r="B44" s="67" t="s">
        <v>375</v>
      </c>
      <c r="C44" s="67" t="s">
        <v>376</v>
      </c>
      <c r="D44" s="67" t="s">
        <v>377</v>
      </c>
      <c r="E44" s="69" t="s">
        <v>378</v>
      </c>
    </row>
    <row r="45" spans="1:9" s="68" customFormat="1" x14ac:dyDescent="0.25">
      <c r="A45" s="562" t="s">
        <v>1444</v>
      </c>
      <c r="B45" s="264" t="s">
        <v>1441</v>
      </c>
      <c r="C45" s="264" t="s">
        <v>1442</v>
      </c>
      <c r="D45" s="264" t="s">
        <v>1457</v>
      </c>
      <c r="E45" s="565" t="s">
        <v>138</v>
      </c>
    </row>
    <row r="46" spans="1:9" s="68" customFormat="1" x14ac:dyDescent="0.25">
      <c r="A46" s="563"/>
      <c r="B46" s="265"/>
      <c r="C46" s="265"/>
      <c r="D46" s="265"/>
      <c r="E46" s="566"/>
    </row>
    <row r="47" spans="1:9" s="68" customFormat="1" ht="25.5" x14ac:dyDescent="0.25">
      <c r="A47" s="564"/>
      <c r="B47" s="462"/>
      <c r="C47" s="265"/>
      <c r="D47" s="462"/>
      <c r="E47" s="69" t="s">
        <v>715</v>
      </c>
    </row>
    <row r="48" spans="1:9" s="76" customFormat="1" x14ac:dyDescent="0.25">
      <c r="A48" s="266" t="s">
        <v>379</v>
      </c>
      <c r="B48" s="75">
        <v>8824</v>
      </c>
      <c r="C48" s="75">
        <v>8200</v>
      </c>
      <c r="D48" s="75">
        <v>10800</v>
      </c>
      <c r="E48" s="565">
        <f>AVERAGE(B50:D50)</f>
        <v>9274.6666666666661</v>
      </c>
    </row>
    <row r="49" spans="1:5" s="76" customFormat="1" x14ac:dyDescent="0.25">
      <c r="A49" s="266" t="s">
        <v>380</v>
      </c>
      <c r="B49" s="77" t="s">
        <v>138</v>
      </c>
      <c r="C49" s="77" t="s">
        <v>138</v>
      </c>
      <c r="D49" s="77" t="s">
        <v>138</v>
      </c>
      <c r="E49" s="567"/>
    </row>
    <row r="50" spans="1:5" s="76" customFormat="1" x14ac:dyDescent="0.25">
      <c r="A50" s="266" t="str">
        <f>"Preço ajustado -&gt; R$ / "&amp;E45</f>
        <v>Preço ajustado -&gt; R$ / un</v>
      </c>
      <c r="B50" s="74">
        <f>B48</f>
        <v>8824</v>
      </c>
      <c r="C50" s="74">
        <f>C48</f>
        <v>8200</v>
      </c>
      <c r="D50" s="74">
        <f>D48</f>
        <v>10800</v>
      </c>
      <c r="E50" s="566"/>
    </row>
    <row r="51" spans="1:5" s="76" customFormat="1" x14ac:dyDescent="0.25">
      <c r="A51" s="78"/>
      <c r="B51" s="79"/>
      <c r="C51" s="80"/>
      <c r="D51" s="80"/>
      <c r="E51" s="81"/>
    </row>
  </sheetData>
  <mergeCells count="24">
    <mergeCell ref="A36:A38"/>
    <mergeCell ref="E36:E37"/>
    <mergeCell ref="E39:E41"/>
    <mergeCell ref="A27:A29"/>
    <mergeCell ref="A25:E25"/>
    <mergeCell ref="E27:E28"/>
    <mergeCell ref="E30:E32"/>
    <mergeCell ref="A34:E34"/>
    <mergeCell ref="A43:E43"/>
    <mergeCell ref="A45:A47"/>
    <mergeCell ref="E45:E46"/>
    <mergeCell ref="E48:E50"/>
    <mergeCell ref="A1:E1"/>
    <mergeCell ref="A3:E3"/>
    <mergeCell ref="A4:E4"/>
    <mergeCell ref="A5:E5"/>
    <mergeCell ref="A16:E16"/>
    <mergeCell ref="A7:E7"/>
    <mergeCell ref="A9:A11"/>
    <mergeCell ref="E9:E10"/>
    <mergeCell ref="E12:E14"/>
    <mergeCell ref="A18:A20"/>
    <mergeCell ref="E18:E19"/>
    <mergeCell ref="E21:E23"/>
  </mergeCells>
  <hyperlinks>
    <hyperlink ref="B11" r:id="rId1"/>
    <hyperlink ref="D11" r:id="rId2"/>
    <hyperlink ref="B20" r:id="rId3" location="searchVariation=25907185771&amp;position=1&amp;type=item&amp;tracking_id=76d6769d-ff52-47d7-8730-539fe52aa247" display="https://produto.mercadolivre.com.br/MLB-1062037551-plafon-sobrepor-quadrado-led-12w-painel-bivolt-17x17-oferta-_JM?searchVariation=25907185771&amp;quantity=1&amp;variation=25907185771 - searchVariation=25907185771&amp;position=1&amp;type=item&amp;tracking_id=76d6769d-ff52-47d7-8730-539fe52aa247"/>
    <hyperlink ref="C20" r:id="rId4"/>
    <hyperlink ref="D20" r:id="rId5"/>
    <hyperlink ref="B29" r:id="rId6"/>
    <hyperlink ref="C29" r:id="rId7"/>
    <hyperlink ref="D29" r:id="rId8"/>
    <hyperlink ref="D38" r:id="rId9" display="https://www.americanas.com.br/produto/41944992/cancela-eletronica-prime-dc-com-barreira-de-led-3-30-garen?WT.srch=1&amp;acc=e789ea56094489dffd798f86ff51c7a9&amp;epar=bp_pl_00_go_todos-os-produtos_geral_gmv&amp;gclid=CjwKCAiA1L_xBRA2EiwAgcLKA8UnYV9VP_CCCvccz94VmL8VB5KW7-kFVruyqQMT6Co8_ny-LfsHuRoCfFYQAvD_BwE&amp;i=5b3d8ae3eec3dfb1f818b2c9&amp;o=5b848197ebb19ac62ca91ad7&amp;opn=YSMESP&amp;sellerId=49124662000162&amp;sellerid=49124662000162&amp;wt.srch=1"/>
    <hyperlink ref="B38" r:id="rId10" display="https://www.shoptime.com.br/produto/41950849/cancela-eletronica-classic-ac-com-barreira-de-led-3-30-garen?WT.srch=1&amp;acc=a76c8289649a0bef0524c56c85e71570&amp;epar=bp_pl_00_go_pla_geral_3p&amp;gclid=CjwKCAiA1L_xBRA2EiwAgcLKA7eR667orPCZymrHHPmqX_YCJh5HH6IPmNYDo5xPX_Y45fOM7YJkpBoCRNwQAvD_BwE&amp;i=5b3d98b4eec3dfb1f81ca5a1&amp;o=5b848d4eebb19ac62ca92ad2&amp;opn=GOOGLEXML&amp;sellerId=49124662000162&amp;sellerid=49124662000162&amp;wt.srch=1"/>
    <hyperlink ref="C38" r:id="rId11" location="reco_item_pos=3&amp;reco_backend=machinalis-seller-items&amp;reco_backend_type=low_level&amp;reco_client=vip-seller_items-above&amp;reco_id=87531b4b-9726-42ea-8681-39e729385249" display="https://produto.mercadolivre.com.br/MLB-1091017232-cancela-eletrnica-prime-dc-com-barreira-de-led-330-garen-_JM?quantity=1 - reco_item_pos=3&amp;reco_backend=machinalis-seller-items&amp;reco_backend_type=low_level&amp;reco_client=vip-seller_items-above&amp;reco_id=87531b4b-9726-42ea-8681-39e729385249"/>
    <hyperlink ref="C11" r:id="rId12" display="https://www.casasbahia.com.br/ArVentilacao/AcessoriosparaArCondicionado/exaustor-de-banheiro-exb-150mm-ventisol-13185797.html?utm_medium=Cpc&amp;utm_source=GP_PLA&amp;IdSku=13185797&amp;idLojista=32096&amp;utm_campaign=arve_showcase&amp;gclid=Cj0KCQiAyKrxBRDHARIsAKCzn8yiEeBawX-zlHAmvAB6EXNqj2ATaWr9E2WLc-lKH4rCowwuFyzOc5waAmAlEALw_wcB"/>
  </hyperlinks>
  <printOptions horizontalCentered="1"/>
  <pageMargins left="0.51181102362204722" right="0.51181102362204722" top="1.5748031496062993" bottom="0.59055118110236227" header="0.31496062992125984" footer="0.31496062992125984"/>
  <pageSetup paperSize="9" scale="90" orientation="portrait" horizontalDpi="300" verticalDpi="300" r:id="rId13"/>
  <headerFooter>
    <oddFooter>&amp;L&amp;"Arial,Normal"&amp;8Cotações de mercado &amp;R&amp;"Arial,Normal"&amp;8Página &amp;P de &amp;N</oddFooter>
  </headerFooter>
  <rowBreaks count="2" manualBreakCount="2">
    <brk id="24" max="4" man="1"/>
    <brk id="33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8">
    <tabColor rgb="FFFF0000"/>
  </sheetPr>
  <dimension ref="A1:F61"/>
  <sheetViews>
    <sheetView view="pageBreakPreview" zoomScaleNormal="100" zoomScaleSheetLayoutView="100" workbookViewId="0">
      <selection activeCell="F24" sqref="F24"/>
    </sheetView>
  </sheetViews>
  <sheetFormatPr defaultColWidth="9.140625" defaultRowHeight="14.25" x14ac:dyDescent="0.2"/>
  <cols>
    <col min="1" max="1" width="1.140625" style="182" customWidth="1"/>
    <col min="2" max="2" width="81.5703125" style="182" customWidth="1"/>
    <col min="3" max="3" width="10.140625" style="193" customWidth="1"/>
    <col min="4" max="4" width="12" style="193" customWidth="1"/>
    <col min="5" max="5" width="11.42578125" style="182" customWidth="1"/>
    <col min="6" max="6" width="62.5703125" style="182" customWidth="1"/>
    <col min="7" max="16384" width="9.140625" style="182"/>
  </cols>
  <sheetData>
    <row r="1" spans="1:6" s="147" customFormat="1" ht="6.75" customHeight="1" x14ac:dyDescent="0.25">
      <c r="C1" s="148"/>
      <c r="D1" s="148"/>
    </row>
    <row r="2" spans="1:6" s="147" customFormat="1" ht="18" x14ac:dyDescent="0.25">
      <c r="B2" s="495" t="s">
        <v>734</v>
      </c>
      <c r="C2" s="495"/>
      <c r="D2" s="495"/>
    </row>
    <row r="3" spans="1:6" s="149" customFormat="1" ht="10.15" x14ac:dyDescent="0.2">
      <c r="B3" s="150"/>
      <c r="C3" s="150"/>
      <c r="D3" s="150"/>
    </row>
    <row r="4" spans="1:6" s="147" customFormat="1" ht="15.75" customHeight="1" x14ac:dyDescent="0.25">
      <c r="B4" s="496" t="s">
        <v>735</v>
      </c>
      <c r="C4" s="496"/>
      <c r="D4" s="496"/>
    </row>
    <row r="5" spans="1:6" s="147" customFormat="1" ht="13.15" x14ac:dyDescent="0.25">
      <c r="B5" s="151"/>
      <c r="C5" s="151"/>
      <c r="D5" s="151"/>
    </row>
    <row r="6" spans="1:6" s="152" customFormat="1" ht="15" x14ac:dyDescent="0.25">
      <c r="B6" s="497" t="str">
        <f>'[13]--PLANILHA GLOBAL--'!B6</f>
        <v>OBRA: REFORMA DO POSTO DE SAÚDE DA FAMÍLIA DE SERRA DA CAPOEIRA - PSF SERRA DA CAPOEIRA</v>
      </c>
      <c r="C6" s="497"/>
      <c r="D6" s="497"/>
    </row>
    <row r="7" spans="1:6" s="152" customFormat="1" ht="15" x14ac:dyDescent="0.25">
      <c r="B7" s="497" t="str">
        <f>'[13]--PLANILHA GLOBAL--'!B7</f>
        <v>LOCALIZAÇÃO: VILA SERRA DE CAPOEIRA - ZONA RURAL - MUNICÍPIO DE OROBÓ / PE</v>
      </c>
      <c r="C7" s="497"/>
      <c r="D7" s="497"/>
    </row>
    <row r="8" spans="1:6" s="147" customFormat="1" ht="13.9" x14ac:dyDescent="0.25">
      <c r="B8" s="498" t="str">
        <f>'[13]--PLANILHA GLOBAL--'!B9</f>
        <v>DATA: JULHO/2017</v>
      </c>
      <c r="C8" s="498"/>
      <c r="D8" s="498"/>
    </row>
    <row r="9" spans="1:6" s="147" customFormat="1" ht="13.15" x14ac:dyDescent="0.25">
      <c r="B9" s="153"/>
      <c r="C9" s="154"/>
      <c r="D9" s="154"/>
    </row>
    <row r="10" spans="1:6" s="147" customFormat="1" ht="15" x14ac:dyDescent="0.25">
      <c r="B10" s="155" t="s">
        <v>736</v>
      </c>
      <c r="C10" s="156" t="s">
        <v>737</v>
      </c>
      <c r="D10" s="156" t="s">
        <v>738</v>
      </c>
      <c r="F10" s="157" t="s">
        <v>739</v>
      </c>
    </row>
    <row r="11" spans="1:6" s="161" customFormat="1" ht="13.9" x14ac:dyDescent="0.25">
      <c r="A11" s="158"/>
      <c r="B11" s="159"/>
      <c r="C11" s="160"/>
      <c r="D11" s="160"/>
    </row>
    <row r="12" spans="1:6" s="147" customFormat="1" ht="15" x14ac:dyDescent="0.25">
      <c r="B12" s="162" t="s">
        <v>740</v>
      </c>
      <c r="C12" s="163" t="s">
        <v>741</v>
      </c>
      <c r="D12" s="164">
        <v>0.04</v>
      </c>
      <c r="E12" s="147" t="s">
        <v>742</v>
      </c>
      <c r="F12" s="165" t="s">
        <v>743</v>
      </c>
    </row>
    <row r="13" spans="1:6" s="147" customFormat="1" ht="13.9" x14ac:dyDescent="0.25">
      <c r="B13" s="162"/>
      <c r="C13" s="163"/>
      <c r="D13" s="166"/>
    </row>
    <row r="14" spans="1:6" s="147" customFormat="1" ht="15" x14ac:dyDescent="0.25">
      <c r="B14" s="162" t="s">
        <v>744</v>
      </c>
      <c r="C14" s="163" t="s">
        <v>745</v>
      </c>
      <c r="D14" s="164">
        <v>1.23E-2</v>
      </c>
      <c r="E14" s="147" t="s">
        <v>742</v>
      </c>
      <c r="F14" s="165" t="s">
        <v>746</v>
      </c>
    </row>
    <row r="15" spans="1:6" s="147" customFormat="1" ht="13.9" x14ac:dyDescent="0.25">
      <c r="B15" s="162"/>
      <c r="C15" s="163"/>
      <c r="D15" s="167"/>
    </row>
    <row r="16" spans="1:6" s="147" customFormat="1" ht="15" x14ac:dyDescent="0.25">
      <c r="B16" s="162" t="s">
        <v>747</v>
      </c>
      <c r="C16" s="163" t="s">
        <v>748</v>
      </c>
      <c r="D16" s="164">
        <v>9.7000000000000003E-3</v>
      </c>
      <c r="E16" s="147" t="s">
        <v>742</v>
      </c>
      <c r="F16" s="165" t="s">
        <v>749</v>
      </c>
    </row>
    <row r="17" spans="2:6" s="147" customFormat="1" ht="13.9" x14ac:dyDescent="0.25">
      <c r="B17" s="162"/>
      <c r="C17" s="163"/>
      <c r="D17" s="167"/>
    </row>
    <row r="18" spans="2:6" s="147" customFormat="1" ht="15" x14ac:dyDescent="0.25">
      <c r="B18" s="168" t="s">
        <v>750</v>
      </c>
      <c r="C18" s="169" t="s">
        <v>751</v>
      </c>
      <c r="D18" s="170">
        <v>8.0000000000000002E-3</v>
      </c>
      <c r="E18" s="147" t="s">
        <v>752</v>
      </c>
      <c r="F18" s="487" t="s">
        <v>753</v>
      </c>
    </row>
    <row r="19" spans="2:6" s="147" customFormat="1" ht="15" x14ac:dyDescent="0.25">
      <c r="B19" s="162"/>
      <c r="C19" s="163"/>
      <c r="D19" s="171"/>
      <c r="F19" s="488"/>
    </row>
    <row r="20" spans="2:6" s="147" customFormat="1" ht="13.9" x14ac:dyDescent="0.25">
      <c r="B20" s="162" t="s">
        <v>754</v>
      </c>
      <c r="C20" s="163" t="s">
        <v>754</v>
      </c>
      <c r="D20" s="171">
        <v>0.03</v>
      </c>
    </row>
    <row r="21" spans="2:6" s="147" customFormat="1" ht="13.9" x14ac:dyDescent="0.25">
      <c r="B21" s="162" t="s">
        <v>755</v>
      </c>
      <c r="C21" s="163" t="s">
        <v>756</v>
      </c>
      <c r="D21" s="171">
        <v>2.5000000000000001E-2</v>
      </c>
      <c r="E21" s="172">
        <f>0.05*0.4</f>
        <v>2.0000000000000004E-2</v>
      </c>
    </row>
    <row r="22" spans="2:6" s="147" customFormat="1" ht="13.9" x14ac:dyDescent="0.25">
      <c r="B22" s="162" t="s">
        <v>757</v>
      </c>
      <c r="C22" s="163" t="s">
        <v>757</v>
      </c>
      <c r="D22" s="171">
        <v>6.4999999999999997E-3</v>
      </c>
    </row>
    <row r="23" spans="2:6" s="147" customFormat="1" ht="15" x14ac:dyDescent="0.25">
      <c r="B23" s="162" t="s">
        <v>758</v>
      </c>
      <c r="C23" s="163" t="s">
        <v>759</v>
      </c>
      <c r="D23" s="171">
        <v>4.4999999999999998E-2</v>
      </c>
      <c r="E23" s="147" t="s">
        <v>760</v>
      </c>
    </row>
    <row r="24" spans="2:6" s="147" customFormat="1" ht="13.9" x14ac:dyDescent="0.25">
      <c r="B24" s="162" t="s">
        <v>761</v>
      </c>
      <c r="C24" s="163" t="s">
        <v>175</v>
      </c>
      <c r="D24" s="164">
        <f>SUM(D20:D23)</f>
        <v>0.1065</v>
      </c>
    </row>
    <row r="25" spans="2:6" s="147" customFormat="1" ht="15" x14ac:dyDescent="0.25">
      <c r="B25" s="162"/>
      <c r="C25" s="163"/>
      <c r="D25" s="171"/>
    </row>
    <row r="26" spans="2:6" s="147" customFormat="1" ht="15" x14ac:dyDescent="0.25">
      <c r="B26" s="162" t="s">
        <v>762</v>
      </c>
      <c r="C26" s="163" t="s">
        <v>763</v>
      </c>
      <c r="D26" s="164">
        <v>6.1800000000000001E-2</v>
      </c>
      <c r="E26" s="147" t="s">
        <v>764</v>
      </c>
      <c r="F26" s="165" t="s">
        <v>765</v>
      </c>
    </row>
    <row r="27" spans="2:6" s="158" customFormat="1" ht="15" x14ac:dyDescent="0.25">
      <c r="B27" s="159"/>
      <c r="C27" s="160"/>
      <c r="D27" s="173"/>
    </row>
    <row r="28" spans="2:6" s="147" customFormat="1" ht="15" x14ac:dyDescent="0.25">
      <c r="B28" s="174" t="s">
        <v>766</v>
      </c>
      <c r="C28" s="175"/>
      <c r="D28" s="164">
        <f>ROUND((((1+D12+D18+D16)*(1+D14)*(1+D26))/(1-D24))-1,4)</f>
        <v>0.27239999999999998</v>
      </c>
      <c r="E28" s="176" t="s">
        <v>767</v>
      </c>
    </row>
    <row r="29" spans="2:6" s="147" customFormat="1" ht="12.75" x14ac:dyDescent="0.2">
      <c r="C29" s="148"/>
      <c r="D29" s="177"/>
      <c r="F29" s="165" t="s">
        <v>768</v>
      </c>
    </row>
    <row r="30" spans="2:6" s="147" customFormat="1" ht="12.75" x14ac:dyDescent="0.2">
      <c r="C30" s="148"/>
      <c r="D30" s="148"/>
    </row>
    <row r="31" spans="2:6" s="147" customFormat="1" ht="12.75" x14ac:dyDescent="0.2">
      <c r="C31" s="148"/>
      <c r="D31" s="148"/>
    </row>
    <row r="32" spans="2:6" s="147" customFormat="1" ht="15" x14ac:dyDescent="0.2">
      <c r="B32" s="178" t="s">
        <v>769</v>
      </c>
      <c r="C32" s="148"/>
      <c r="D32" s="148"/>
    </row>
    <row r="33" spans="2:6" x14ac:dyDescent="0.2">
      <c r="B33" s="179"/>
      <c r="C33" s="180"/>
      <c r="D33" s="181"/>
    </row>
    <row r="34" spans="2:6" x14ac:dyDescent="0.2">
      <c r="B34" s="183"/>
      <c r="C34" s="184"/>
      <c r="D34" s="185"/>
    </row>
    <row r="35" spans="2:6" x14ac:dyDescent="0.2">
      <c r="B35" s="183"/>
      <c r="C35" s="184"/>
      <c r="D35" s="185"/>
    </row>
    <row r="36" spans="2:6" x14ac:dyDescent="0.2">
      <c r="B36" s="183"/>
      <c r="C36" s="184"/>
      <c r="D36" s="185"/>
    </row>
    <row r="37" spans="2:6" x14ac:dyDescent="0.2">
      <c r="B37" s="183"/>
      <c r="C37" s="184"/>
      <c r="D37" s="185"/>
    </row>
    <row r="38" spans="2:6" x14ac:dyDescent="0.2">
      <c r="B38" s="186"/>
      <c r="C38" s="187"/>
      <c r="D38" s="188"/>
    </row>
    <row r="39" spans="2:6" ht="15" x14ac:dyDescent="0.25">
      <c r="B39" s="189"/>
      <c r="C39" s="184"/>
      <c r="D39" s="184"/>
    </row>
    <row r="40" spans="2:6" ht="15" x14ac:dyDescent="0.25">
      <c r="B40" s="189" t="s">
        <v>770</v>
      </c>
      <c r="C40" s="184"/>
      <c r="D40" s="184"/>
    </row>
    <row r="41" spans="2:6" s="190" customFormat="1" x14ac:dyDescent="0.2">
      <c r="B41" s="489" t="s">
        <v>771</v>
      </c>
      <c r="C41" s="489"/>
      <c r="D41" s="489"/>
    </row>
    <row r="42" spans="2:6" s="190" customFormat="1" ht="48" customHeight="1" x14ac:dyDescent="0.2">
      <c r="B42" s="490" t="s">
        <v>812</v>
      </c>
      <c r="C42" s="490"/>
      <c r="D42" s="490"/>
    </row>
    <row r="43" spans="2:6" ht="98.25" customHeight="1" x14ac:dyDescent="0.2">
      <c r="B43" s="584" t="s">
        <v>772</v>
      </c>
      <c r="C43" s="584"/>
      <c r="D43" s="584"/>
      <c r="F43" s="191" t="s">
        <v>773</v>
      </c>
    </row>
    <row r="44" spans="2:6" x14ac:dyDescent="0.2">
      <c r="B44" s="192"/>
      <c r="C44" s="184"/>
      <c r="D44" s="184"/>
    </row>
    <row r="46" spans="2:6" x14ac:dyDescent="0.2">
      <c r="B46" s="182" t="s">
        <v>774</v>
      </c>
    </row>
    <row r="47" spans="2:6" ht="135" customHeight="1" x14ac:dyDescent="0.2">
      <c r="B47" s="492" t="s">
        <v>775</v>
      </c>
      <c r="C47" s="493"/>
      <c r="D47" s="494"/>
    </row>
    <row r="59" spans="2:4" s="147" customFormat="1" ht="12.75" x14ac:dyDescent="0.2">
      <c r="C59" s="148"/>
      <c r="D59" s="148"/>
    </row>
    <row r="60" spans="2:4" s="147" customFormat="1" ht="12.75" x14ac:dyDescent="0.2">
      <c r="C60" s="148"/>
      <c r="D60" s="148"/>
    </row>
    <row r="61" spans="2:4" x14ac:dyDescent="0.2">
      <c r="B61" s="182" t="s">
        <v>776</v>
      </c>
    </row>
  </sheetData>
  <mergeCells count="10">
    <mergeCell ref="B2:D2"/>
    <mergeCell ref="B4:D4"/>
    <mergeCell ref="B6:D6"/>
    <mergeCell ref="B7:D7"/>
    <mergeCell ref="B8:D8"/>
    <mergeCell ref="F18:F19"/>
    <mergeCell ref="B41:D41"/>
    <mergeCell ref="B42:D42"/>
    <mergeCell ref="B43:D43"/>
    <mergeCell ref="B47:D47"/>
  </mergeCells>
  <printOptions horizontalCentered="1"/>
  <pageMargins left="0.59055118110236227" right="0.59055118110236227" top="1.3779527559055118" bottom="0.78740157480314965" header="0.39370078740157483" footer="0.39370078740157483"/>
  <pageSetup paperSize="9" scale="79"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Equation.3" shapeId="8193" r:id="rId4">
          <objectPr defaultSize="0" autoPict="0" r:id="rId5">
            <anchor moveWithCells="1" sizeWithCells="1">
              <from>
                <xdr:col>1</xdr:col>
                <xdr:colOff>38100</xdr:colOff>
                <xdr:row>33</xdr:row>
                <xdr:rowOff>0</xdr:rowOff>
              </from>
              <to>
                <xdr:col>1</xdr:col>
                <xdr:colOff>4667250</xdr:colOff>
                <xdr:row>37</xdr:row>
                <xdr:rowOff>9525</xdr:rowOff>
              </to>
            </anchor>
          </objectPr>
        </oleObject>
      </mc:Choice>
      <mc:Fallback>
        <oleObject progId="Equation.3" shapeId="819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UX233"/>
  <sheetViews>
    <sheetView tabSelected="1" view="pageBreakPreview" topLeftCell="A9" zoomScaleNormal="100" zoomScaleSheetLayoutView="100" workbookViewId="0">
      <pane ySplit="690" topLeftCell="A4" activePane="bottomLeft"/>
      <selection activeCell="M9" sqref="M9"/>
      <selection pane="bottomLeft" activeCell="N14" sqref="N14"/>
    </sheetView>
  </sheetViews>
  <sheetFormatPr defaultColWidth="9.140625" defaultRowHeight="11.25" x14ac:dyDescent="0.2"/>
  <cols>
    <col min="1" max="1" width="5.5703125" style="33" customWidth="1"/>
    <col min="2" max="2" width="10.5703125" style="33" customWidth="1"/>
    <col min="3" max="3" width="7.7109375" style="33" customWidth="1"/>
    <col min="4" max="4" width="38.7109375" style="33" customWidth="1"/>
    <col min="5" max="5" width="3.5703125" style="275" customWidth="1"/>
    <col min="6" max="6" width="7.140625" style="33" customWidth="1"/>
    <col min="7" max="7" width="9.140625" style="275" hidden="1" customWidth="1"/>
    <col min="8" max="8" width="8.85546875" style="33" customWidth="1"/>
    <col min="9" max="9" width="10.42578125" style="37" customWidth="1"/>
    <col min="10" max="11" width="9.140625" style="33" hidden="1" customWidth="1"/>
    <col min="12" max="12" width="14.28515625" style="37" hidden="1" customWidth="1"/>
    <col min="13" max="13" width="11.42578125" style="33" customWidth="1"/>
    <col min="14" max="17" width="11.28515625" style="33" customWidth="1"/>
    <col min="18" max="16384" width="9.140625" style="33"/>
  </cols>
  <sheetData>
    <row r="1" spans="1:18" ht="17.25" thickTop="1" thickBot="1" x14ac:dyDescent="0.3">
      <c r="A1" s="476" t="s">
        <v>34</v>
      </c>
      <c r="B1" s="477"/>
      <c r="C1" s="477"/>
      <c r="D1" s="477"/>
      <c r="E1" s="477"/>
      <c r="F1" s="477"/>
      <c r="G1" s="477"/>
      <c r="H1" s="477"/>
      <c r="I1" s="478"/>
      <c r="J1" s="110"/>
      <c r="K1" s="110"/>
      <c r="L1" s="111"/>
    </row>
    <row r="2" spans="1:18" ht="10.9" thickTop="1" x14ac:dyDescent="0.2">
      <c r="A2" s="38"/>
      <c r="B2" s="38"/>
      <c r="C2" s="38"/>
      <c r="D2" s="38"/>
      <c r="E2" s="38"/>
      <c r="F2" s="38"/>
      <c r="G2" s="38"/>
      <c r="H2" s="38"/>
      <c r="I2" s="39"/>
      <c r="J2" s="38"/>
      <c r="K2" s="38"/>
      <c r="L2" s="39"/>
      <c r="N2" s="115" t="s">
        <v>731</v>
      </c>
      <c r="O2" s="115" t="s">
        <v>731</v>
      </c>
      <c r="Q2" s="324" t="s">
        <v>982</v>
      </c>
    </row>
    <row r="3" spans="1:18" s="42" customFormat="1" ht="25.9" customHeight="1" x14ac:dyDescent="0.2">
      <c r="A3" s="475" t="s">
        <v>1458</v>
      </c>
      <c r="B3" s="475"/>
      <c r="C3" s="475"/>
      <c r="D3" s="475"/>
      <c r="E3" s="475"/>
      <c r="F3" s="475"/>
      <c r="G3" s="475"/>
      <c r="H3" s="475"/>
      <c r="I3" s="475"/>
      <c r="J3" s="40"/>
      <c r="K3" s="40"/>
      <c r="L3" s="43"/>
      <c r="N3" s="115" t="s">
        <v>733</v>
      </c>
      <c r="O3" s="115" t="s">
        <v>732</v>
      </c>
      <c r="Q3" s="324" t="s">
        <v>983</v>
      </c>
    </row>
    <row r="4" spans="1:18" s="44" customFormat="1" ht="12.75" x14ac:dyDescent="0.2">
      <c r="A4" s="41" t="s">
        <v>231</v>
      </c>
      <c r="D4" s="40"/>
      <c r="E4" s="40"/>
      <c r="F4" s="40"/>
      <c r="G4" s="40"/>
      <c r="H4" s="40"/>
      <c r="I4" s="43"/>
      <c r="J4" s="40"/>
      <c r="K4" s="40"/>
      <c r="L4" s="43"/>
      <c r="N4" s="146">
        <v>0.27239999999999998</v>
      </c>
      <c r="O4" s="146">
        <v>0.2114</v>
      </c>
      <c r="Q4" s="325">
        <v>0.15</v>
      </c>
      <c r="R4" s="326" t="s">
        <v>984</v>
      </c>
    </row>
    <row r="5" spans="1:18" s="42" customFormat="1" ht="12.75" x14ac:dyDescent="0.2">
      <c r="A5" s="41" t="s">
        <v>1103</v>
      </c>
      <c r="D5" s="40"/>
      <c r="E5" s="40"/>
      <c r="F5" s="40"/>
      <c r="G5" s="40"/>
      <c r="H5" s="40"/>
      <c r="I5" s="43"/>
      <c r="J5" s="40"/>
      <c r="K5" s="40"/>
      <c r="L5" s="43"/>
    </row>
    <row r="6" spans="1:18" s="42" customFormat="1" ht="12.75" x14ac:dyDescent="0.2">
      <c r="A6" s="41" t="s">
        <v>990</v>
      </c>
      <c r="D6" s="40"/>
      <c r="E6" s="40"/>
      <c r="F6" s="40"/>
      <c r="G6" s="40"/>
      <c r="H6" s="40"/>
      <c r="I6" s="43"/>
      <c r="J6" s="40"/>
      <c r="K6" s="40"/>
      <c r="L6" s="43"/>
      <c r="N6" s="45" t="s">
        <v>176</v>
      </c>
      <c r="O6" s="45" t="s">
        <v>176</v>
      </c>
    </row>
    <row r="7" spans="1:18" s="42" customFormat="1" ht="13.9" x14ac:dyDescent="0.3">
      <c r="A7" s="41" t="s">
        <v>1421</v>
      </c>
      <c r="D7" s="40"/>
      <c r="E7" s="40"/>
      <c r="F7" s="40"/>
      <c r="G7" s="40"/>
      <c r="H7" s="40"/>
      <c r="I7" s="43"/>
      <c r="J7" s="40"/>
      <c r="K7" s="40"/>
      <c r="L7" s="43"/>
      <c r="N7" s="46"/>
      <c r="O7" s="46"/>
    </row>
    <row r="8" spans="1:18" ht="10.15" customHeight="1" x14ac:dyDescent="0.2">
      <c r="A8" s="47"/>
      <c r="B8" s="47"/>
      <c r="C8" s="47"/>
      <c r="D8" s="48"/>
      <c r="E8" s="49"/>
      <c r="F8" s="50"/>
      <c r="G8" s="50"/>
      <c r="H8" s="50"/>
      <c r="I8" s="50"/>
      <c r="J8" s="464" t="s">
        <v>730</v>
      </c>
      <c r="K8" s="465"/>
      <c r="L8" s="466"/>
    </row>
    <row r="9" spans="1:18" s="51" customFormat="1" ht="33.75" x14ac:dyDescent="0.2">
      <c r="A9" s="280" t="s">
        <v>1</v>
      </c>
      <c r="B9" s="280" t="s">
        <v>167</v>
      </c>
      <c r="C9" s="280" t="s">
        <v>33</v>
      </c>
      <c r="D9" s="113" t="s">
        <v>2</v>
      </c>
      <c r="E9" s="281" t="s">
        <v>3</v>
      </c>
      <c r="F9" s="115" t="s">
        <v>163</v>
      </c>
      <c r="G9" s="116" t="s">
        <v>726</v>
      </c>
      <c r="H9" s="116" t="s">
        <v>727</v>
      </c>
      <c r="I9" s="116" t="s">
        <v>728</v>
      </c>
      <c r="J9" s="116" t="s">
        <v>726</v>
      </c>
      <c r="K9" s="116" t="s">
        <v>727</v>
      </c>
      <c r="L9" s="116" t="s">
        <v>728</v>
      </c>
      <c r="N9" s="33"/>
      <c r="O9" s="33"/>
    </row>
    <row r="10" spans="1:18" s="107" customFormat="1" x14ac:dyDescent="0.2">
      <c r="A10" s="121" t="s">
        <v>8</v>
      </c>
      <c r="B10" s="121"/>
      <c r="C10" s="121"/>
      <c r="D10" s="122" t="s">
        <v>9</v>
      </c>
      <c r="E10" s="123"/>
      <c r="F10" s="125"/>
      <c r="G10" s="125"/>
      <c r="H10" s="125"/>
      <c r="I10" s="124">
        <f>SUM(I11:I15)</f>
        <v>27081.739999999998</v>
      </c>
      <c r="J10" s="125"/>
      <c r="K10" s="125"/>
      <c r="L10" s="124">
        <f>SUM(L11:L15)</f>
        <v>26105.4</v>
      </c>
      <c r="N10" s="106"/>
    </row>
    <row r="11" spans="1:18" s="258" customFormat="1" ht="22.5" x14ac:dyDescent="0.2">
      <c r="A11" s="280" t="s">
        <v>10</v>
      </c>
      <c r="B11" s="280" t="s">
        <v>166</v>
      </c>
      <c r="C11" s="280" t="s">
        <v>799</v>
      </c>
      <c r="D11" s="261" t="s">
        <v>800</v>
      </c>
      <c r="E11" s="281" t="s">
        <v>11</v>
      </c>
      <c r="F11" s="283">
        <v>8</v>
      </c>
      <c r="G11" s="283" t="s">
        <v>1181</v>
      </c>
      <c r="H11" s="283">
        <f>ROUND(G11*(1+$O$4),2)</f>
        <v>460.6</v>
      </c>
      <c r="I11" s="283">
        <f>TRUNC(F11*H11,2)</f>
        <v>3684.8</v>
      </c>
      <c r="J11" s="283" t="s">
        <v>1180</v>
      </c>
      <c r="K11" s="283">
        <f>ROUND(J11*(1+$N$4),2)</f>
        <v>477.05</v>
      </c>
      <c r="L11" s="283">
        <f>TRUNC(F11*K11,2)</f>
        <v>3816.4</v>
      </c>
    </row>
    <row r="12" spans="1:18" s="258" customFormat="1" ht="20.45" x14ac:dyDescent="0.2">
      <c r="A12" s="280" t="s">
        <v>12</v>
      </c>
      <c r="B12" s="280" t="s">
        <v>166</v>
      </c>
      <c r="C12" s="280">
        <v>41598</v>
      </c>
      <c r="D12" s="261" t="s">
        <v>665</v>
      </c>
      <c r="E12" s="281" t="s">
        <v>49</v>
      </c>
      <c r="F12" s="283">
        <v>1</v>
      </c>
      <c r="G12" s="283" t="s">
        <v>1183</v>
      </c>
      <c r="H12" s="283">
        <f>ROUND(G12*(1+$O$4),2)</f>
        <v>1796.62</v>
      </c>
      <c r="I12" s="283">
        <f>TRUNC(F12*H12,2)</f>
        <v>1796.62</v>
      </c>
      <c r="J12" s="283" t="s">
        <v>1182</v>
      </c>
      <c r="K12" s="283">
        <f>ROUND(J12*(1+$N$4),2)</f>
        <v>1849.52</v>
      </c>
      <c r="L12" s="283">
        <f>TRUNC(F12*K12,2)</f>
        <v>1849.52</v>
      </c>
    </row>
    <row r="13" spans="1:18" s="258" customFormat="1" ht="33.75" x14ac:dyDescent="0.2">
      <c r="A13" s="280" t="s">
        <v>35</v>
      </c>
      <c r="B13" s="280" t="s">
        <v>166</v>
      </c>
      <c r="C13" s="280" t="s">
        <v>814</v>
      </c>
      <c r="D13" s="261" t="s">
        <v>815</v>
      </c>
      <c r="E13" s="281" t="s">
        <v>11</v>
      </c>
      <c r="F13" s="283">
        <v>44</v>
      </c>
      <c r="G13" s="283" t="s">
        <v>1185</v>
      </c>
      <c r="H13" s="283">
        <f>ROUND(G13*(1+$O$4),2)</f>
        <v>65.72</v>
      </c>
      <c r="I13" s="283">
        <f>TRUNC(F13*H13,2)</f>
        <v>2891.68</v>
      </c>
      <c r="J13" s="283" t="s">
        <v>1184</v>
      </c>
      <c r="K13" s="283">
        <f>ROUND(J13*(1+$N$4),2)</f>
        <v>64.209999999999994</v>
      </c>
      <c r="L13" s="283">
        <f>TRUNC(F13*K13,2)</f>
        <v>2825.24</v>
      </c>
    </row>
    <row r="14" spans="1:18" s="258" customFormat="1" ht="10.15" x14ac:dyDescent="0.2">
      <c r="A14" s="280" t="s">
        <v>664</v>
      </c>
      <c r="B14" s="280" t="s">
        <v>166</v>
      </c>
      <c r="C14" s="280" t="s">
        <v>1250</v>
      </c>
      <c r="D14" s="261" t="s">
        <v>1251</v>
      </c>
      <c r="E14" s="281" t="s">
        <v>1108</v>
      </c>
      <c r="F14" s="283">
        <v>3213</v>
      </c>
      <c r="G14" s="283">
        <v>1.27</v>
      </c>
      <c r="H14" s="283">
        <f>ROUND(G14*(1+$O$4),2)</f>
        <v>1.54</v>
      </c>
      <c r="I14" s="283">
        <f>TRUNC(F14*H14,2)</f>
        <v>4948.0200000000004</v>
      </c>
      <c r="J14" s="283">
        <v>1.1399999999999999</v>
      </c>
      <c r="K14" s="283">
        <f>ROUND(J14*(1+$N$4),2)</f>
        <v>1.45</v>
      </c>
      <c r="L14" s="283">
        <f>TRUNC(F14*K14,2)</f>
        <v>4658.8500000000004</v>
      </c>
    </row>
    <row r="15" spans="1:18" s="105" customFormat="1" x14ac:dyDescent="0.2">
      <c r="A15" s="127" t="s">
        <v>666</v>
      </c>
      <c r="B15" s="127"/>
      <c r="C15" s="127"/>
      <c r="D15" s="128" t="s">
        <v>232</v>
      </c>
      <c r="E15" s="129"/>
      <c r="F15" s="131"/>
      <c r="G15" s="131"/>
      <c r="H15" s="131"/>
      <c r="I15" s="130">
        <f>SUM(I16:I22)</f>
        <v>13760.619999999999</v>
      </c>
      <c r="J15" s="131"/>
      <c r="K15" s="131"/>
      <c r="L15" s="130">
        <f>SUM(L16:L22)</f>
        <v>12955.39</v>
      </c>
    </row>
    <row r="16" spans="1:18" s="258" customFormat="1" ht="22.5" x14ac:dyDescent="0.2">
      <c r="A16" s="280" t="s">
        <v>1253</v>
      </c>
      <c r="B16" s="280" t="s">
        <v>166</v>
      </c>
      <c r="C16" s="280" t="s">
        <v>1190</v>
      </c>
      <c r="D16" s="261" t="s">
        <v>1191</v>
      </c>
      <c r="E16" s="281" t="s">
        <v>1108</v>
      </c>
      <c r="F16" s="283">
        <v>12.889999999999999</v>
      </c>
      <c r="G16" s="283">
        <v>19.46</v>
      </c>
      <c r="H16" s="283">
        <f t="shared" ref="H16:H22" si="0">ROUND(G16*(1+$O$4),2)</f>
        <v>23.57</v>
      </c>
      <c r="I16" s="283">
        <f t="shared" ref="I16:I22" si="1">TRUNC(F16*H16,2)</f>
        <v>303.81</v>
      </c>
      <c r="J16" s="283">
        <v>17.579999999999998</v>
      </c>
      <c r="K16" s="283">
        <f t="shared" ref="K16:K22" si="2">ROUND(J16*(1+$N$4),2)</f>
        <v>22.37</v>
      </c>
      <c r="L16" s="283">
        <f t="shared" ref="L16:L22" si="3">TRUNC(F16*K16,2)</f>
        <v>288.33999999999997</v>
      </c>
    </row>
    <row r="17" spans="1:12 2598:2598" s="258" customFormat="1" ht="22.5" x14ac:dyDescent="0.2">
      <c r="A17" s="280" t="s">
        <v>1254</v>
      </c>
      <c r="B17" s="280" t="s">
        <v>166</v>
      </c>
      <c r="C17" s="280" t="s">
        <v>1128</v>
      </c>
      <c r="D17" s="261" t="s">
        <v>1072</v>
      </c>
      <c r="E17" s="281" t="s">
        <v>1108</v>
      </c>
      <c r="F17" s="283">
        <v>103.74000000000002</v>
      </c>
      <c r="G17" s="283">
        <v>6.71</v>
      </c>
      <c r="H17" s="283">
        <f t="shared" si="0"/>
        <v>8.1300000000000008</v>
      </c>
      <c r="I17" s="283">
        <f t="shared" si="1"/>
        <v>843.4</v>
      </c>
      <c r="J17" s="283">
        <v>6.04</v>
      </c>
      <c r="K17" s="283">
        <f t="shared" si="2"/>
        <v>7.69</v>
      </c>
      <c r="L17" s="283">
        <f t="shared" si="3"/>
        <v>797.76</v>
      </c>
    </row>
    <row r="18" spans="1:12 2598:2598" s="258" customFormat="1" ht="33.75" x14ac:dyDescent="0.2">
      <c r="A18" s="280" t="s">
        <v>1255</v>
      </c>
      <c r="B18" s="280" t="s">
        <v>166</v>
      </c>
      <c r="C18" s="280" t="s">
        <v>1186</v>
      </c>
      <c r="D18" s="261" t="s">
        <v>1187</v>
      </c>
      <c r="E18" s="281" t="s">
        <v>1177</v>
      </c>
      <c r="F18" s="283">
        <v>15.229999999999999</v>
      </c>
      <c r="G18" s="283">
        <v>41.51</v>
      </c>
      <c r="H18" s="283">
        <f t="shared" si="0"/>
        <v>50.29</v>
      </c>
      <c r="I18" s="283">
        <f t="shared" si="1"/>
        <v>765.91</v>
      </c>
      <c r="J18" s="283">
        <v>37.39</v>
      </c>
      <c r="K18" s="283">
        <f t="shared" si="2"/>
        <v>47.58</v>
      </c>
      <c r="L18" s="283">
        <f t="shared" si="3"/>
        <v>724.64</v>
      </c>
    </row>
    <row r="19" spans="1:12 2598:2598" s="258" customFormat="1" ht="33.75" x14ac:dyDescent="0.2">
      <c r="A19" s="280" t="s">
        <v>1256</v>
      </c>
      <c r="B19" s="280" t="s">
        <v>166</v>
      </c>
      <c r="C19" s="307" t="s">
        <v>1188</v>
      </c>
      <c r="D19" s="261" t="s">
        <v>1189</v>
      </c>
      <c r="E19" s="281" t="s">
        <v>1108</v>
      </c>
      <c r="F19" s="283">
        <v>53.9</v>
      </c>
      <c r="G19" s="283">
        <v>17.260000000000002</v>
      </c>
      <c r="H19" s="283">
        <f t="shared" si="0"/>
        <v>20.91</v>
      </c>
      <c r="I19" s="283">
        <f t="shared" si="1"/>
        <v>1127.04</v>
      </c>
      <c r="J19" s="283">
        <v>15.5</v>
      </c>
      <c r="K19" s="283">
        <f t="shared" si="2"/>
        <v>19.72</v>
      </c>
      <c r="L19" s="283">
        <f t="shared" si="3"/>
        <v>1062.9000000000001</v>
      </c>
    </row>
    <row r="20" spans="1:12 2598:2598" s="258" customFormat="1" ht="33.75" x14ac:dyDescent="0.2">
      <c r="A20" s="280" t="s">
        <v>1257</v>
      </c>
      <c r="B20" s="280" t="s">
        <v>166</v>
      </c>
      <c r="C20" s="280" t="s">
        <v>1192</v>
      </c>
      <c r="D20" s="261" t="s">
        <v>1193</v>
      </c>
      <c r="E20" s="281" t="s">
        <v>1108</v>
      </c>
      <c r="F20" s="283">
        <v>590.57999999999993</v>
      </c>
      <c r="G20" s="283">
        <v>11.58</v>
      </c>
      <c r="H20" s="283">
        <f t="shared" si="0"/>
        <v>14.03</v>
      </c>
      <c r="I20" s="283">
        <f t="shared" si="1"/>
        <v>8285.83</v>
      </c>
      <c r="J20" s="283">
        <v>10.37</v>
      </c>
      <c r="K20" s="283">
        <f t="shared" si="2"/>
        <v>13.19</v>
      </c>
      <c r="L20" s="283">
        <f t="shared" si="3"/>
        <v>7789.75</v>
      </c>
    </row>
    <row r="21" spans="1:12 2598:2598" s="258" customFormat="1" ht="22.5" x14ac:dyDescent="0.2">
      <c r="A21" s="280" t="s">
        <v>1258</v>
      </c>
      <c r="B21" s="280" t="s">
        <v>399</v>
      </c>
      <c r="C21" s="307" t="s">
        <v>1408</v>
      </c>
      <c r="D21" s="261" t="s">
        <v>820</v>
      </c>
      <c r="E21" s="281" t="s">
        <v>1028</v>
      </c>
      <c r="F21" s="283">
        <v>192.22</v>
      </c>
      <c r="G21" s="283">
        <f>'COMP - SINAPI SEM DESON'!G98</f>
        <v>4.5</v>
      </c>
      <c r="H21" s="283">
        <f t="shared" si="0"/>
        <v>5.45</v>
      </c>
      <c r="I21" s="283">
        <f t="shared" si="1"/>
        <v>1047.5899999999999</v>
      </c>
      <c r="J21" s="283">
        <f>'COMPOSICOES - SINAPI COM DESON'!G103</f>
        <v>4.0199999999999996</v>
      </c>
      <c r="K21" s="283">
        <f t="shared" si="2"/>
        <v>5.12</v>
      </c>
      <c r="L21" s="283">
        <f t="shared" si="3"/>
        <v>984.16</v>
      </c>
    </row>
    <row r="22" spans="1:12 2598:2598" s="258" customFormat="1" x14ac:dyDescent="0.2">
      <c r="A22" s="280" t="s">
        <v>1259</v>
      </c>
      <c r="B22" s="280" t="s">
        <v>399</v>
      </c>
      <c r="C22" s="307" t="s">
        <v>930</v>
      </c>
      <c r="D22" s="261" t="s">
        <v>925</v>
      </c>
      <c r="E22" s="281" t="s">
        <v>628</v>
      </c>
      <c r="F22" s="283">
        <v>16</v>
      </c>
      <c r="G22" s="283">
        <f>'COMP - SINAPI SEM DESON'!G179</f>
        <v>71.56</v>
      </c>
      <c r="H22" s="283">
        <f t="shared" si="0"/>
        <v>86.69</v>
      </c>
      <c r="I22" s="283">
        <f t="shared" si="1"/>
        <v>1387.04</v>
      </c>
      <c r="J22" s="283">
        <f>'COMPOSICOES - SINAPI COM DESON'!G183</f>
        <v>64.239999999999995</v>
      </c>
      <c r="K22" s="283">
        <f t="shared" si="2"/>
        <v>81.739999999999995</v>
      </c>
      <c r="L22" s="283">
        <f t="shared" si="3"/>
        <v>1307.8399999999999</v>
      </c>
    </row>
    <row r="23" spans="1:12 2598:2598" s="107" customFormat="1" x14ac:dyDescent="0.2">
      <c r="A23" s="121" t="s">
        <v>13</v>
      </c>
      <c r="B23" s="121"/>
      <c r="C23" s="121"/>
      <c r="D23" s="122" t="s">
        <v>96</v>
      </c>
      <c r="E23" s="123"/>
      <c r="F23" s="125"/>
      <c r="G23" s="125"/>
      <c r="H23" s="125"/>
      <c r="I23" s="124">
        <f>SUM(I24:I25)</f>
        <v>2339.58</v>
      </c>
      <c r="J23" s="125"/>
      <c r="K23" s="125"/>
      <c r="L23" s="124">
        <f>SUM(L24:L25)</f>
        <v>2213.92</v>
      </c>
      <c r="CUX23" s="107" t="e">
        <f>#REF!*#REF!</f>
        <v>#REF!</v>
      </c>
    </row>
    <row r="24" spans="1:12 2598:2598" s="258" customFormat="1" ht="33.75" x14ac:dyDescent="0.2">
      <c r="A24" s="280" t="s">
        <v>683</v>
      </c>
      <c r="B24" s="280" t="s">
        <v>166</v>
      </c>
      <c r="C24" s="280" t="s">
        <v>1199</v>
      </c>
      <c r="D24" s="261" t="s">
        <v>1200</v>
      </c>
      <c r="E24" s="281" t="s">
        <v>1177</v>
      </c>
      <c r="F24" s="410">
        <v>22.67</v>
      </c>
      <c r="G24" s="411">
        <v>63.05</v>
      </c>
      <c r="H24" s="412">
        <f>ROUND(G24*(1+$O$4),2)</f>
        <v>76.38</v>
      </c>
      <c r="I24" s="283">
        <f>TRUNC(F24*H24,2)</f>
        <v>1731.53</v>
      </c>
      <c r="J24" s="283">
        <v>56.84</v>
      </c>
      <c r="K24" s="283">
        <f>ROUND(J24*(1+$N$4),2)</f>
        <v>72.319999999999993</v>
      </c>
      <c r="L24" s="283">
        <f>TRUNC(F24*K24,2)</f>
        <v>1639.49</v>
      </c>
    </row>
    <row r="25" spans="1:12 2598:2598" s="258" customFormat="1" ht="22.5" x14ac:dyDescent="0.2">
      <c r="A25" s="280" t="s">
        <v>684</v>
      </c>
      <c r="B25" s="280" t="s">
        <v>166</v>
      </c>
      <c r="C25" s="280" t="s">
        <v>1201</v>
      </c>
      <c r="D25" s="261" t="s">
        <v>1202</v>
      </c>
      <c r="E25" s="281" t="s">
        <v>1177</v>
      </c>
      <c r="F25" s="410">
        <v>16.980000000000004</v>
      </c>
      <c r="G25" s="411">
        <v>29.56</v>
      </c>
      <c r="H25" s="412">
        <f>ROUND(G25*(1+$O$4),2)</f>
        <v>35.81</v>
      </c>
      <c r="I25" s="283">
        <f>TRUNC(F25*H25,2)</f>
        <v>608.04999999999995</v>
      </c>
      <c r="J25" s="283">
        <v>26.59</v>
      </c>
      <c r="K25" s="283">
        <f>ROUND(J25*(1+$N$4),2)</f>
        <v>33.83</v>
      </c>
      <c r="L25" s="283">
        <f>TRUNC(F25*K25,2)</f>
        <v>574.42999999999995</v>
      </c>
    </row>
    <row r="26" spans="1:12 2598:2598" s="107" customFormat="1" x14ac:dyDescent="0.2">
      <c r="A26" s="121" t="s">
        <v>15</v>
      </c>
      <c r="B26" s="121"/>
      <c r="C26" s="121"/>
      <c r="D26" s="122" t="s">
        <v>151</v>
      </c>
      <c r="E26" s="123"/>
      <c r="F26" s="201"/>
      <c r="G26" s="207"/>
      <c r="H26" s="204"/>
      <c r="I26" s="124">
        <f>SUM(I27:I32)</f>
        <v>9215.51</v>
      </c>
      <c r="J26" s="125"/>
      <c r="K26" s="125"/>
      <c r="L26" s="124">
        <f>SUM(L27:L32)</f>
        <v>9210.36</v>
      </c>
    </row>
    <row r="27" spans="1:12 2598:2598" s="258" customFormat="1" ht="36" customHeight="1" x14ac:dyDescent="0.2">
      <c r="A27" s="280" t="s">
        <v>16</v>
      </c>
      <c r="B27" s="280" t="s">
        <v>166</v>
      </c>
      <c r="C27" s="280">
        <v>94962</v>
      </c>
      <c r="D27" s="261" t="s">
        <v>821</v>
      </c>
      <c r="E27" s="281" t="s">
        <v>14</v>
      </c>
      <c r="F27" s="410">
        <v>0.79</v>
      </c>
      <c r="G27" s="411">
        <v>259.16000000000003</v>
      </c>
      <c r="H27" s="412">
        <f t="shared" ref="H27:H32" si="4">ROUND(G27*(1+$O$4),2)</f>
        <v>313.95</v>
      </c>
      <c r="I27" s="283">
        <f t="shared" ref="I27:I32" si="5">TRUNC(F27*H27,2)</f>
        <v>248.02</v>
      </c>
      <c r="J27" s="283">
        <v>251.08</v>
      </c>
      <c r="K27" s="283">
        <f t="shared" ref="K27:K32" si="6">ROUND(J27*(1+$N$4),2)</f>
        <v>319.47000000000003</v>
      </c>
      <c r="L27" s="283">
        <f>TRUNC(F27*K27,2)</f>
        <v>252.38</v>
      </c>
    </row>
    <row r="28" spans="1:12 2598:2598" s="258" customFormat="1" ht="67.5" x14ac:dyDescent="0.2">
      <c r="A28" s="280" t="s">
        <v>17</v>
      </c>
      <c r="B28" s="280" t="s">
        <v>166</v>
      </c>
      <c r="C28" s="280" t="s">
        <v>1203</v>
      </c>
      <c r="D28" s="261" t="s">
        <v>1204</v>
      </c>
      <c r="E28" s="281" t="s">
        <v>1108</v>
      </c>
      <c r="F28" s="410">
        <v>31.990000000000002</v>
      </c>
      <c r="G28" s="411">
        <v>62.11</v>
      </c>
      <c r="H28" s="412">
        <f t="shared" si="4"/>
        <v>75.239999999999995</v>
      </c>
      <c r="I28" s="283">
        <f t="shared" si="5"/>
        <v>2406.92</v>
      </c>
      <c r="J28" s="283">
        <v>57.23</v>
      </c>
      <c r="K28" s="283">
        <f t="shared" si="6"/>
        <v>72.819999999999993</v>
      </c>
      <c r="L28" s="283">
        <f>TRUNC(F28*K28,2)</f>
        <v>2329.5100000000002</v>
      </c>
    </row>
    <row r="29" spans="1:12 2598:2598" s="258" customFormat="1" ht="33.75" x14ac:dyDescent="0.2">
      <c r="A29" s="280" t="s">
        <v>19</v>
      </c>
      <c r="B29" s="280" t="s">
        <v>166</v>
      </c>
      <c r="C29" s="280" t="s">
        <v>1205</v>
      </c>
      <c r="D29" s="261" t="s">
        <v>1206</v>
      </c>
      <c r="E29" s="281" t="s">
        <v>1108</v>
      </c>
      <c r="F29" s="410">
        <v>10.890000000000002</v>
      </c>
      <c r="G29" s="411">
        <v>45.63</v>
      </c>
      <c r="H29" s="412">
        <f t="shared" si="4"/>
        <v>55.28</v>
      </c>
      <c r="I29" s="283">
        <f t="shared" si="5"/>
        <v>601.99</v>
      </c>
      <c r="J29" s="283">
        <v>42.36</v>
      </c>
      <c r="K29" s="283">
        <f t="shared" si="6"/>
        <v>53.9</v>
      </c>
      <c r="L29" s="283">
        <f>TRUNC(F29*K29,2)</f>
        <v>586.97</v>
      </c>
    </row>
    <row r="30" spans="1:12 2598:2598" s="258" customFormat="1" x14ac:dyDescent="0.2">
      <c r="A30" s="280" t="s">
        <v>716</v>
      </c>
      <c r="B30" s="280" t="s">
        <v>166</v>
      </c>
      <c r="C30" s="280" t="s">
        <v>855</v>
      </c>
      <c r="D30" s="261" t="s">
        <v>854</v>
      </c>
      <c r="E30" s="281" t="s">
        <v>14</v>
      </c>
      <c r="F30" s="410">
        <v>4.9000000000000004</v>
      </c>
      <c r="G30" s="411">
        <v>528.54999999999995</v>
      </c>
      <c r="H30" s="412">
        <f t="shared" si="4"/>
        <v>640.29</v>
      </c>
      <c r="I30" s="283">
        <f t="shared" si="5"/>
        <v>3137.42</v>
      </c>
      <c r="J30" s="283">
        <v>516.89</v>
      </c>
      <c r="K30" s="283">
        <f t="shared" si="6"/>
        <v>657.69</v>
      </c>
      <c r="L30" s="283">
        <f>TRUNC(F30*K30,2)</f>
        <v>3222.68</v>
      </c>
    </row>
    <row r="31" spans="1:12 2598:2598" s="258" customFormat="1" ht="33.75" x14ac:dyDescent="0.2">
      <c r="A31" s="280" t="s">
        <v>717</v>
      </c>
      <c r="B31" s="280" t="s">
        <v>166</v>
      </c>
      <c r="C31" s="280">
        <v>94972</v>
      </c>
      <c r="D31" s="261" t="s">
        <v>852</v>
      </c>
      <c r="E31" s="281" t="s">
        <v>14</v>
      </c>
      <c r="F31" s="410">
        <v>4.9000000000000004</v>
      </c>
      <c r="G31" s="411">
        <v>312.64999999999998</v>
      </c>
      <c r="H31" s="412">
        <f t="shared" si="4"/>
        <v>378.74</v>
      </c>
      <c r="I31" s="283">
        <f t="shared" si="5"/>
        <v>1855.82</v>
      </c>
      <c r="J31" s="283">
        <v>305.87</v>
      </c>
      <c r="K31" s="283">
        <f t="shared" si="6"/>
        <v>389.19</v>
      </c>
      <c r="L31" s="283">
        <f>TRUNC(F31*K31,2)</f>
        <v>1907.03</v>
      </c>
    </row>
    <row r="32" spans="1:12 2598:2598" s="258" customFormat="1" ht="33.75" x14ac:dyDescent="0.2">
      <c r="A32" s="280" t="s">
        <v>718</v>
      </c>
      <c r="B32" s="280" t="s">
        <v>166</v>
      </c>
      <c r="C32" s="280">
        <v>92873</v>
      </c>
      <c r="D32" s="261" t="s">
        <v>853</v>
      </c>
      <c r="E32" s="281" t="s">
        <v>14</v>
      </c>
      <c r="F32" s="410">
        <v>4.9000000000000004</v>
      </c>
      <c r="G32" s="411">
        <v>162.63</v>
      </c>
      <c r="H32" s="412">
        <f t="shared" si="4"/>
        <v>197.01</v>
      </c>
      <c r="I32" s="283">
        <f t="shared" si="5"/>
        <v>965.34</v>
      </c>
      <c r="J32" s="283">
        <v>146.24</v>
      </c>
      <c r="K32" s="283">
        <f t="shared" si="6"/>
        <v>186.08</v>
      </c>
      <c r="L32" s="283">
        <f>TRUNC(F32*K32,2)</f>
        <v>911.79</v>
      </c>
    </row>
    <row r="33" spans="1:12" s="107" customFormat="1" x14ac:dyDescent="0.2">
      <c r="A33" s="121" t="s">
        <v>20</v>
      </c>
      <c r="B33" s="121"/>
      <c r="C33" s="121"/>
      <c r="D33" s="122" t="s">
        <v>101</v>
      </c>
      <c r="E33" s="123"/>
      <c r="F33" s="201"/>
      <c r="G33" s="207"/>
      <c r="H33" s="204"/>
      <c r="I33" s="124">
        <f>SUM(I34:I54)</f>
        <v>360691.18000000005</v>
      </c>
      <c r="J33" s="125"/>
      <c r="K33" s="125"/>
      <c r="L33" s="124">
        <f>SUM(L34:L54)</f>
        <v>363627.97999999992</v>
      </c>
    </row>
    <row r="34" spans="1:12" s="258" customFormat="1" ht="67.5" x14ac:dyDescent="0.2">
      <c r="A34" s="280" t="s">
        <v>21</v>
      </c>
      <c r="B34" s="280" t="s">
        <v>166</v>
      </c>
      <c r="C34" s="280" t="s">
        <v>1129</v>
      </c>
      <c r="D34" s="261" t="s">
        <v>1060</v>
      </c>
      <c r="E34" s="281" t="s">
        <v>1108</v>
      </c>
      <c r="F34" s="410">
        <v>257.79000000000002</v>
      </c>
      <c r="G34" s="411">
        <v>33.380000000000003</v>
      </c>
      <c r="H34" s="412">
        <f t="shared" ref="H34:H54" si="7">ROUND(G34*(1+$O$4),2)</f>
        <v>40.44</v>
      </c>
      <c r="I34" s="283">
        <f t="shared" ref="I34:I54" si="8">TRUNC(F34*H34,2)</f>
        <v>10425.02</v>
      </c>
      <c r="J34" s="283">
        <v>31.34</v>
      </c>
      <c r="K34" s="283">
        <f t="shared" ref="K34:K54" si="9">ROUND(J34*(1+$N$4),2)</f>
        <v>39.880000000000003</v>
      </c>
      <c r="L34" s="283">
        <f t="shared" ref="L34:L54" si="10">TRUNC(F34*K34,2)</f>
        <v>10280.66</v>
      </c>
    </row>
    <row r="35" spans="1:12" s="258" customFormat="1" ht="45" x14ac:dyDescent="0.2">
      <c r="A35" s="280" t="s">
        <v>22</v>
      </c>
      <c r="B35" s="280" t="s">
        <v>166</v>
      </c>
      <c r="C35" s="280" t="s">
        <v>1134</v>
      </c>
      <c r="D35" s="261" t="s">
        <v>1040</v>
      </c>
      <c r="E35" s="281" t="s">
        <v>1108</v>
      </c>
      <c r="F35" s="410">
        <v>1079.99</v>
      </c>
      <c r="G35" s="411">
        <v>59.98</v>
      </c>
      <c r="H35" s="412">
        <f t="shared" si="7"/>
        <v>72.66</v>
      </c>
      <c r="I35" s="283">
        <f t="shared" si="8"/>
        <v>78472.070000000007</v>
      </c>
      <c r="J35" s="283">
        <v>56.92</v>
      </c>
      <c r="K35" s="283">
        <f t="shared" si="9"/>
        <v>72.430000000000007</v>
      </c>
      <c r="L35" s="283">
        <f t="shared" si="10"/>
        <v>78223.67</v>
      </c>
    </row>
    <row r="36" spans="1:12" s="258" customFormat="1" ht="45" x14ac:dyDescent="0.2">
      <c r="A36" s="280" t="s">
        <v>23</v>
      </c>
      <c r="B36" s="280" t="s">
        <v>166</v>
      </c>
      <c r="C36" s="280" t="s">
        <v>1135</v>
      </c>
      <c r="D36" s="261" t="s">
        <v>1051</v>
      </c>
      <c r="E36" s="281" t="s">
        <v>1108</v>
      </c>
      <c r="F36" s="410">
        <v>39.85</v>
      </c>
      <c r="G36" s="411">
        <v>96.34</v>
      </c>
      <c r="H36" s="412">
        <f t="shared" si="7"/>
        <v>116.71</v>
      </c>
      <c r="I36" s="283">
        <f t="shared" si="8"/>
        <v>4650.8900000000003</v>
      </c>
      <c r="J36" s="283">
        <v>90.67</v>
      </c>
      <c r="K36" s="283">
        <f t="shared" si="9"/>
        <v>115.37</v>
      </c>
      <c r="L36" s="283">
        <f t="shared" si="10"/>
        <v>4597.49</v>
      </c>
    </row>
    <row r="37" spans="1:12" s="258" customFormat="1" ht="33.75" x14ac:dyDescent="0.2">
      <c r="A37" s="280" t="s">
        <v>24</v>
      </c>
      <c r="B37" s="280" t="s">
        <v>166</v>
      </c>
      <c r="C37" s="280">
        <v>94972</v>
      </c>
      <c r="D37" s="261" t="s">
        <v>852</v>
      </c>
      <c r="E37" s="281" t="s">
        <v>14</v>
      </c>
      <c r="F37" s="410">
        <v>99.859999999999985</v>
      </c>
      <c r="G37" s="411">
        <v>312.64999999999998</v>
      </c>
      <c r="H37" s="412">
        <f t="shared" si="7"/>
        <v>378.74</v>
      </c>
      <c r="I37" s="283">
        <f t="shared" si="8"/>
        <v>37820.97</v>
      </c>
      <c r="J37" s="283">
        <v>305.87</v>
      </c>
      <c r="K37" s="283">
        <f t="shared" si="9"/>
        <v>389.19</v>
      </c>
      <c r="L37" s="283">
        <f t="shared" si="10"/>
        <v>38864.51</v>
      </c>
    </row>
    <row r="38" spans="1:12" s="258" customFormat="1" ht="33.75" x14ac:dyDescent="0.2">
      <c r="A38" s="280" t="s">
        <v>370</v>
      </c>
      <c r="B38" s="280" t="s">
        <v>166</v>
      </c>
      <c r="C38" s="280">
        <v>92873</v>
      </c>
      <c r="D38" s="261" t="s">
        <v>853</v>
      </c>
      <c r="E38" s="281" t="s">
        <v>14</v>
      </c>
      <c r="F38" s="410">
        <v>99.86</v>
      </c>
      <c r="G38" s="411">
        <v>162.63</v>
      </c>
      <c r="H38" s="412">
        <f t="shared" si="7"/>
        <v>197.01</v>
      </c>
      <c r="I38" s="283">
        <f t="shared" si="8"/>
        <v>19673.41</v>
      </c>
      <c r="J38" s="283">
        <v>146.24</v>
      </c>
      <c r="K38" s="283">
        <f t="shared" si="9"/>
        <v>186.08</v>
      </c>
      <c r="L38" s="283">
        <f t="shared" si="10"/>
        <v>18581.939999999999</v>
      </c>
    </row>
    <row r="39" spans="1:12" s="258" customFormat="1" ht="45" x14ac:dyDescent="0.2">
      <c r="A39" s="280" t="s">
        <v>371</v>
      </c>
      <c r="B39" s="278" t="s">
        <v>166</v>
      </c>
      <c r="C39" s="278" t="s">
        <v>1208</v>
      </c>
      <c r="D39" s="285" t="s">
        <v>1209</v>
      </c>
      <c r="E39" s="281" t="s">
        <v>1108</v>
      </c>
      <c r="F39" s="410">
        <v>893.53</v>
      </c>
      <c r="G39" s="411">
        <v>83.27</v>
      </c>
      <c r="H39" s="412">
        <f t="shared" si="7"/>
        <v>100.87</v>
      </c>
      <c r="I39" s="283">
        <f t="shared" si="8"/>
        <v>90130.37</v>
      </c>
      <c r="J39" s="283">
        <v>80.37</v>
      </c>
      <c r="K39" s="283">
        <f t="shared" si="9"/>
        <v>102.26</v>
      </c>
      <c r="L39" s="283">
        <f t="shared" si="10"/>
        <v>91372.37</v>
      </c>
    </row>
    <row r="40" spans="1:12" s="258" customFormat="1" ht="45" x14ac:dyDescent="0.2">
      <c r="A40" s="280" t="s">
        <v>227</v>
      </c>
      <c r="B40" s="278" t="s">
        <v>166</v>
      </c>
      <c r="C40" s="278" t="s">
        <v>1210</v>
      </c>
      <c r="D40" s="285" t="s">
        <v>1211</v>
      </c>
      <c r="E40" s="281" t="s">
        <v>1108</v>
      </c>
      <c r="F40" s="410">
        <v>357.71</v>
      </c>
      <c r="G40" s="411">
        <v>99.19</v>
      </c>
      <c r="H40" s="412">
        <f t="shared" si="7"/>
        <v>120.16</v>
      </c>
      <c r="I40" s="283">
        <f t="shared" si="8"/>
        <v>42982.43</v>
      </c>
      <c r="J40" s="283">
        <v>95.89</v>
      </c>
      <c r="K40" s="283">
        <f t="shared" si="9"/>
        <v>122.01</v>
      </c>
      <c r="L40" s="283">
        <f t="shared" si="10"/>
        <v>43644.19</v>
      </c>
    </row>
    <row r="41" spans="1:12" s="258" customFormat="1" ht="33.75" x14ac:dyDescent="0.2">
      <c r="A41" s="280" t="s">
        <v>685</v>
      </c>
      <c r="B41" s="278" t="s">
        <v>166</v>
      </c>
      <c r="C41" s="278" t="s">
        <v>1136</v>
      </c>
      <c r="D41" s="285" t="s">
        <v>1137</v>
      </c>
      <c r="E41" s="281" t="s">
        <v>1108</v>
      </c>
      <c r="F41" s="410">
        <v>1251.24</v>
      </c>
      <c r="G41" s="411">
        <v>11.64</v>
      </c>
      <c r="H41" s="412">
        <f t="shared" si="7"/>
        <v>14.1</v>
      </c>
      <c r="I41" s="283">
        <f t="shared" si="8"/>
        <v>17642.48</v>
      </c>
      <c r="J41" s="283">
        <v>11.48</v>
      </c>
      <c r="K41" s="283">
        <f t="shared" si="9"/>
        <v>14.61</v>
      </c>
      <c r="L41" s="283">
        <f t="shared" si="10"/>
        <v>18280.61</v>
      </c>
    </row>
    <row r="42" spans="1:12" s="258" customFormat="1" ht="22.5" x14ac:dyDescent="0.2">
      <c r="A42" s="280" t="s">
        <v>980</v>
      </c>
      <c r="B42" s="278" t="s">
        <v>166</v>
      </c>
      <c r="C42" s="278">
        <v>93184</v>
      </c>
      <c r="D42" s="285" t="s">
        <v>322</v>
      </c>
      <c r="E42" s="281" t="s">
        <v>18</v>
      </c>
      <c r="F42" s="410">
        <v>87.799999999999983</v>
      </c>
      <c r="G42" s="411">
        <v>17.079999999999998</v>
      </c>
      <c r="H42" s="412">
        <f t="shared" si="7"/>
        <v>20.69</v>
      </c>
      <c r="I42" s="283">
        <f t="shared" si="8"/>
        <v>1816.58</v>
      </c>
      <c r="J42" s="283">
        <v>16.38</v>
      </c>
      <c r="K42" s="283">
        <f t="shared" si="9"/>
        <v>20.84</v>
      </c>
      <c r="L42" s="283">
        <f t="shared" si="10"/>
        <v>1829.75</v>
      </c>
    </row>
    <row r="43" spans="1:12" s="258" customFormat="1" ht="22.5" x14ac:dyDescent="0.2">
      <c r="A43" s="280" t="s">
        <v>1037</v>
      </c>
      <c r="B43" s="278" t="s">
        <v>166</v>
      </c>
      <c r="C43" s="278">
        <v>93182</v>
      </c>
      <c r="D43" s="285" t="s">
        <v>321</v>
      </c>
      <c r="E43" s="281" t="s">
        <v>18</v>
      </c>
      <c r="F43" s="410">
        <v>74.600000000000009</v>
      </c>
      <c r="G43" s="411">
        <v>22.14</v>
      </c>
      <c r="H43" s="412">
        <f t="shared" si="7"/>
        <v>26.82</v>
      </c>
      <c r="I43" s="283">
        <f t="shared" si="8"/>
        <v>2000.77</v>
      </c>
      <c r="J43" s="283">
        <v>21.39</v>
      </c>
      <c r="K43" s="283">
        <f t="shared" si="9"/>
        <v>27.22</v>
      </c>
      <c r="L43" s="283">
        <f t="shared" si="10"/>
        <v>2030.61</v>
      </c>
    </row>
    <row r="44" spans="1:12" s="258" customFormat="1" ht="33.75" x14ac:dyDescent="0.2">
      <c r="A44" s="280" t="s">
        <v>1039</v>
      </c>
      <c r="B44" s="278" t="s">
        <v>166</v>
      </c>
      <c r="C44" s="278">
        <v>93196</v>
      </c>
      <c r="D44" s="285" t="s">
        <v>686</v>
      </c>
      <c r="E44" s="281" t="s">
        <v>18</v>
      </c>
      <c r="F44" s="410">
        <v>74.600000000000009</v>
      </c>
      <c r="G44" s="415">
        <v>38.450000000000003</v>
      </c>
      <c r="H44" s="412">
        <f t="shared" si="7"/>
        <v>46.58</v>
      </c>
      <c r="I44" s="283">
        <f t="shared" si="8"/>
        <v>3474.86</v>
      </c>
      <c r="J44" s="283">
        <v>36.76</v>
      </c>
      <c r="K44" s="283">
        <f t="shared" si="9"/>
        <v>46.77</v>
      </c>
      <c r="L44" s="283">
        <f t="shared" si="10"/>
        <v>3489.04</v>
      </c>
    </row>
    <row r="45" spans="1:12" s="258" customFormat="1" ht="56.25" x14ac:dyDescent="0.2">
      <c r="A45" s="280" t="s">
        <v>1050</v>
      </c>
      <c r="B45" s="278" t="s">
        <v>166</v>
      </c>
      <c r="C45" s="278" t="s">
        <v>1140</v>
      </c>
      <c r="D45" s="285" t="s">
        <v>1141</v>
      </c>
      <c r="E45" s="281" t="s">
        <v>1036</v>
      </c>
      <c r="F45" s="410">
        <v>1255.6500000000001</v>
      </c>
      <c r="G45" s="415">
        <v>9.64</v>
      </c>
      <c r="H45" s="412">
        <f t="shared" si="7"/>
        <v>11.68</v>
      </c>
      <c r="I45" s="283">
        <f t="shared" si="8"/>
        <v>14665.99</v>
      </c>
      <c r="J45" s="283">
        <v>9.18</v>
      </c>
      <c r="K45" s="283">
        <f t="shared" si="9"/>
        <v>11.68</v>
      </c>
      <c r="L45" s="283">
        <f t="shared" si="10"/>
        <v>14665.99</v>
      </c>
    </row>
    <row r="46" spans="1:12" s="258" customFormat="1" ht="56.25" x14ac:dyDescent="0.2">
      <c r="A46" s="280" t="s">
        <v>1055</v>
      </c>
      <c r="B46" s="278" t="s">
        <v>166</v>
      </c>
      <c r="C46" s="278" t="s">
        <v>1142</v>
      </c>
      <c r="D46" s="285" t="s">
        <v>1061</v>
      </c>
      <c r="E46" s="281" t="s">
        <v>1036</v>
      </c>
      <c r="F46" s="410">
        <v>483.46000000000004</v>
      </c>
      <c r="G46" s="415">
        <v>8.48</v>
      </c>
      <c r="H46" s="412">
        <f t="shared" si="7"/>
        <v>10.27</v>
      </c>
      <c r="I46" s="283">
        <f t="shared" si="8"/>
        <v>4965.13</v>
      </c>
      <c r="J46" s="283">
        <v>8.19</v>
      </c>
      <c r="K46" s="283">
        <f t="shared" si="9"/>
        <v>10.42</v>
      </c>
      <c r="L46" s="283">
        <f t="shared" si="10"/>
        <v>5037.6499999999996</v>
      </c>
    </row>
    <row r="47" spans="1:12" s="258" customFormat="1" ht="56.25" x14ac:dyDescent="0.2">
      <c r="A47" s="280" t="s">
        <v>1057</v>
      </c>
      <c r="B47" s="278" t="s">
        <v>166</v>
      </c>
      <c r="C47" s="278" t="s">
        <v>1143</v>
      </c>
      <c r="D47" s="285" t="s">
        <v>1064</v>
      </c>
      <c r="E47" s="281" t="s">
        <v>1036</v>
      </c>
      <c r="F47" s="410">
        <v>753.09</v>
      </c>
      <c r="G47" s="415">
        <v>8.36</v>
      </c>
      <c r="H47" s="412">
        <f t="shared" si="7"/>
        <v>10.130000000000001</v>
      </c>
      <c r="I47" s="283">
        <f t="shared" si="8"/>
        <v>7628.8</v>
      </c>
      <c r="J47" s="283">
        <v>8.14</v>
      </c>
      <c r="K47" s="283">
        <f t="shared" si="9"/>
        <v>10.36</v>
      </c>
      <c r="L47" s="283">
        <f t="shared" si="10"/>
        <v>7802.01</v>
      </c>
    </row>
    <row r="48" spans="1:12" s="258" customFormat="1" ht="56.25" x14ac:dyDescent="0.2">
      <c r="A48" s="280" t="s">
        <v>1096</v>
      </c>
      <c r="B48" s="278" t="s">
        <v>166</v>
      </c>
      <c r="C48" s="278" t="s">
        <v>1144</v>
      </c>
      <c r="D48" s="285" t="s">
        <v>1065</v>
      </c>
      <c r="E48" s="281" t="s">
        <v>1036</v>
      </c>
      <c r="F48" s="410">
        <v>987.84999999999991</v>
      </c>
      <c r="G48" s="415">
        <v>6.82</v>
      </c>
      <c r="H48" s="412">
        <f t="shared" si="7"/>
        <v>8.26</v>
      </c>
      <c r="I48" s="283">
        <f t="shared" si="8"/>
        <v>8159.64</v>
      </c>
      <c r="J48" s="283">
        <v>6.68</v>
      </c>
      <c r="K48" s="283">
        <f t="shared" si="9"/>
        <v>8.5</v>
      </c>
      <c r="L48" s="283">
        <f t="shared" si="10"/>
        <v>8396.7199999999993</v>
      </c>
    </row>
    <row r="49" spans="1:12" s="258" customFormat="1" ht="56.25" x14ac:dyDescent="0.2">
      <c r="A49" s="280" t="s">
        <v>1097</v>
      </c>
      <c r="B49" s="278" t="s">
        <v>166</v>
      </c>
      <c r="C49" s="278" t="s">
        <v>1145</v>
      </c>
      <c r="D49" s="285" t="s">
        <v>1066</v>
      </c>
      <c r="E49" s="281" t="s">
        <v>1036</v>
      </c>
      <c r="F49" s="410">
        <v>1087.3699999999999</v>
      </c>
      <c r="G49" s="415">
        <v>6.13</v>
      </c>
      <c r="H49" s="412">
        <f t="shared" si="7"/>
        <v>7.43</v>
      </c>
      <c r="I49" s="283">
        <f t="shared" si="8"/>
        <v>8079.15</v>
      </c>
      <c r="J49" s="283">
        <v>6.03</v>
      </c>
      <c r="K49" s="283">
        <f t="shared" si="9"/>
        <v>7.67</v>
      </c>
      <c r="L49" s="283">
        <f t="shared" si="10"/>
        <v>8340.1200000000008</v>
      </c>
    </row>
    <row r="50" spans="1:12" s="258" customFormat="1" ht="45" x14ac:dyDescent="0.2">
      <c r="A50" s="280" t="s">
        <v>1098</v>
      </c>
      <c r="B50" s="278" t="s">
        <v>166</v>
      </c>
      <c r="C50" s="278" t="s">
        <v>1146</v>
      </c>
      <c r="D50" s="285" t="s">
        <v>1058</v>
      </c>
      <c r="E50" s="281" t="s">
        <v>1036</v>
      </c>
      <c r="F50" s="410">
        <v>66.09</v>
      </c>
      <c r="G50" s="415">
        <v>14.57</v>
      </c>
      <c r="H50" s="412">
        <f t="shared" si="7"/>
        <v>17.649999999999999</v>
      </c>
      <c r="I50" s="283">
        <f t="shared" si="8"/>
        <v>1166.48</v>
      </c>
      <c r="J50" s="283">
        <v>13.6</v>
      </c>
      <c r="K50" s="283">
        <f t="shared" si="9"/>
        <v>17.3</v>
      </c>
      <c r="L50" s="283">
        <f t="shared" si="10"/>
        <v>1143.3499999999999</v>
      </c>
    </row>
    <row r="51" spans="1:12" s="258" customFormat="1" ht="45" x14ac:dyDescent="0.2">
      <c r="A51" s="280" t="s">
        <v>1099</v>
      </c>
      <c r="B51" s="278" t="s">
        <v>166</v>
      </c>
      <c r="C51" s="278" t="s">
        <v>1147</v>
      </c>
      <c r="D51" s="285" t="s">
        <v>1067</v>
      </c>
      <c r="E51" s="281" t="s">
        <v>1036</v>
      </c>
      <c r="F51" s="410">
        <v>10.27</v>
      </c>
      <c r="G51" s="415">
        <v>12.71</v>
      </c>
      <c r="H51" s="412">
        <f t="shared" si="7"/>
        <v>15.4</v>
      </c>
      <c r="I51" s="283">
        <f t="shared" si="8"/>
        <v>158.15</v>
      </c>
      <c r="J51" s="283">
        <v>11.96</v>
      </c>
      <c r="K51" s="283">
        <f t="shared" si="9"/>
        <v>15.22</v>
      </c>
      <c r="L51" s="283">
        <f t="shared" si="10"/>
        <v>156.30000000000001</v>
      </c>
    </row>
    <row r="52" spans="1:12" s="258" customFormat="1" ht="45" x14ac:dyDescent="0.2">
      <c r="A52" s="280" t="s">
        <v>1100</v>
      </c>
      <c r="B52" s="278" t="s">
        <v>166</v>
      </c>
      <c r="C52" s="278" t="s">
        <v>1148</v>
      </c>
      <c r="D52" s="285" t="s">
        <v>1068</v>
      </c>
      <c r="E52" s="281" t="s">
        <v>1036</v>
      </c>
      <c r="F52" s="410">
        <v>108.45</v>
      </c>
      <c r="G52" s="415">
        <v>10.52</v>
      </c>
      <c r="H52" s="412">
        <f t="shared" si="7"/>
        <v>12.74</v>
      </c>
      <c r="I52" s="283">
        <f t="shared" si="8"/>
        <v>1381.65</v>
      </c>
      <c r="J52" s="283">
        <v>10.09</v>
      </c>
      <c r="K52" s="283">
        <f t="shared" si="9"/>
        <v>12.84</v>
      </c>
      <c r="L52" s="283">
        <f t="shared" si="10"/>
        <v>1392.49</v>
      </c>
    </row>
    <row r="53" spans="1:12" s="258" customFormat="1" ht="45" x14ac:dyDescent="0.2">
      <c r="A53" s="280" t="s">
        <v>1101</v>
      </c>
      <c r="B53" s="278" t="s">
        <v>166</v>
      </c>
      <c r="C53" s="278" t="s">
        <v>1149</v>
      </c>
      <c r="D53" s="285" t="s">
        <v>1069</v>
      </c>
      <c r="E53" s="281" t="s">
        <v>1036</v>
      </c>
      <c r="F53" s="410">
        <v>558.54999999999995</v>
      </c>
      <c r="G53" s="415">
        <v>7.64</v>
      </c>
      <c r="H53" s="412">
        <f t="shared" si="7"/>
        <v>9.26</v>
      </c>
      <c r="I53" s="283">
        <f t="shared" si="8"/>
        <v>5172.17</v>
      </c>
      <c r="J53" s="283">
        <v>7.41</v>
      </c>
      <c r="K53" s="283">
        <f t="shared" si="9"/>
        <v>9.43</v>
      </c>
      <c r="L53" s="283">
        <f t="shared" si="10"/>
        <v>5267.12</v>
      </c>
    </row>
    <row r="54" spans="1:12" s="258" customFormat="1" ht="45" x14ac:dyDescent="0.2">
      <c r="A54" s="280" t="s">
        <v>1102</v>
      </c>
      <c r="B54" s="278" t="s">
        <v>166</v>
      </c>
      <c r="C54" s="278" t="s">
        <v>1150</v>
      </c>
      <c r="D54" s="285" t="s">
        <v>1070</v>
      </c>
      <c r="E54" s="281" t="s">
        <v>1036</v>
      </c>
      <c r="F54" s="410">
        <v>30.09</v>
      </c>
      <c r="G54" s="415">
        <v>6.15</v>
      </c>
      <c r="H54" s="412">
        <f t="shared" si="7"/>
        <v>7.45</v>
      </c>
      <c r="I54" s="283">
        <f t="shared" si="8"/>
        <v>224.17</v>
      </c>
      <c r="J54" s="283">
        <v>6.04</v>
      </c>
      <c r="K54" s="283">
        <f t="shared" si="9"/>
        <v>7.69</v>
      </c>
      <c r="L54" s="283">
        <f t="shared" si="10"/>
        <v>231.39</v>
      </c>
    </row>
    <row r="55" spans="1:12" s="107" customFormat="1" x14ac:dyDescent="0.2">
      <c r="A55" s="121" t="s">
        <v>25</v>
      </c>
      <c r="B55" s="121"/>
      <c r="C55" s="121"/>
      <c r="D55" s="122" t="s">
        <v>104</v>
      </c>
      <c r="E55" s="123"/>
      <c r="F55" s="201"/>
      <c r="G55" s="207"/>
      <c r="H55" s="204"/>
      <c r="I55" s="124">
        <f>SUM(I56:I69)</f>
        <v>336819.47</v>
      </c>
      <c r="J55" s="125"/>
      <c r="K55" s="125"/>
      <c r="L55" s="124">
        <f>SUM(L56:L69)</f>
        <v>333475.3899999999</v>
      </c>
    </row>
    <row r="56" spans="1:12" s="258" customFormat="1" ht="67.5" x14ac:dyDescent="0.2">
      <c r="A56" s="280" t="s">
        <v>26</v>
      </c>
      <c r="B56" s="280" t="s">
        <v>166</v>
      </c>
      <c r="C56" s="280">
        <v>87519</v>
      </c>
      <c r="D56" s="261" t="s">
        <v>985</v>
      </c>
      <c r="E56" s="281" t="s">
        <v>11</v>
      </c>
      <c r="F56" s="410">
        <v>977.40999999999963</v>
      </c>
      <c r="G56" s="411">
        <v>59.02</v>
      </c>
      <c r="H56" s="412">
        <f t="shared" ref="H56:H69" si="11">ROUND(G56*(1+$O$4),2)</f>
        <v>71.5</v>
      </c>
      <c r="I56" s="283">
        <f t="shared" ref="I56:I69" si="12">TRUNC(F56*H56,2)</f>
        <v>69884.81</v>
      </c>
      <c r="J56" s="283">
        <v>54.42</v>
      </c>
      <c r="K56" s="283">
        <f t="shared" ref="K56:K69" si="13">ROUND(J56*(1+$N$4),2)</f>
        <v>69.239999999999995</v>
      </c>
      <c r="L56" s="283">
        <f t="shared" ref="L56:L69" si="14">TRUNC(F56*K56,2)</f>
        <v>67675.86</v>
      </c>
    </row>
    <row r="57" spans="1:12" s="258" customFormat="1" ht="45" x14ac:dyDescent="0.2">
      <c r="A57" s="280" t="s">
        <v>27</v>
      </c>
      <c r="B57" s="280" t="s">
        <v>166</v>
      </c>
      <c r="C57" s="280" t="s">
        <v>1213</v>
      </c>
      <c r="D57" s="285" t="s">
        <v>1214</v>
      </c>
      <c r="E57" s="281" t="s">
        <v>1108</v>
      </c>
      <c r="F57" s="410">
        <v>110.90000000000002</v>
      </c>
      <c r="G57" s="411">
        <v>99.21</v>
      </c>
      <c r="H57" s="412">
        <f t="shared" si="11"/>
        <v>120.18</v>
      </c>
      <c r="I57" s="283">
        <f t="shared" si="12"/>
        <v>13327.96</v>
      </c>
      <c r="J57" s="283">
        <v>96.2</v>
      </c>
      <c r="K57" s="283">
        <f t="shared" si="13"/>
        <v>122.4</v>
      </c>
      <c r="L57" s="283">
        <f t="shared" si="14"/>
        <v>13574.16</v>
      </c>
    </row>
    <row r="58" spans="1:12" s="258" customFormat="1" ht="45" x14ac:dyDescent="0.2">
      <c r="A58" s="280" t="s">
        <v>28</v>
      </c>
      <c r="B58" s="280" t="s">
        <v>166</v>
      </c>
      <c r="C58" s="280">
        <v>87878</v>
      </c>
      <c r="D58" s="261" t="s">
        <v>822</v>
      </c>
      <c r="E58" s="281" t="s">
        <v>11</v>
      </c>
      <c r="F58" s="410">
        <v>2652.4399999999996</v>
      </c>
      <c r="G58" s="411">
        <v>3.25</v>
      </c>
      <c r="H58" s="412">
        <f t="shared" si="11"/>
        <v>3.94</v>
      </c>
      <c r="I58" s="283">
        <f t="shared" si="12"/>
        <v>10450.61</v>
      </c>
      <c r="J58" s="283">
        <v>3.02</v>
      </c>
      <c r="K58" s="283">
        <f t="shared" si="13"/>
        <v>3.84</v>
      </c>
      <c r="L58" s="283">
        <f t="shared" si="14"/>
        <v>10185.36</v>
      </c>
    </row>
    <row r="59" spans="1:12" s="258" customFormat="1" ht="67.5" x14ac:dyDescent="0.2">
      <c r="A59" s="280" t="s">
        <v>29</v>
      </c>
      <c r="B59" s="280" t="s">
        <v>166</v>
      </c>
      <c r="C59" s="280">
        <v>87529</v>
      </c>
      <c r="D59" s="261" t="s">
        <v>823</v>
      </c>
      <c r="E59" s="281" t="s">
        <v>11</v>
      </c>
      <c r="F59" s="410">
        <v>2279.56</v>
      </c>
      <c r="G59" s="411">
        <v>26.69</v>
      </c>
      <c r="H59" s="412">
        <f t="shared" si="11"/>
        <v>32.33</v>
      </c>
      <c r="I59" s="283">
        <f t="shared" si="12"/>
        <v>73698.17</v>
      </c>
      <c r="J59" s="283">
        <v>24.94</v>
      </c>
      <c r="K59" s="283">
        <f t="shared" si="13"/>
        <v>31.73</v>
      </c>
      <c r="L59" s="283">
        <f t="shared" si="14"/>
        <v>72330.429999999993</v>
      </c>
    </row>
    <row r="60" spans="1:12" s="258" customFormat="1" ht="78.75" x14ac:dyDescent="0.2">
      <c r="A60" s="280" t="s">
        <v>30</v>
      </c>
      <c r="B60" s="280" t="s">
        <v>166</v>
      </c>
      <c r="C60" s="280">
        <v>87535</v>
      </c>
      <c r="D60" s="261" t="s">
        <v>986</v>
      </c>
      <c r="E60" s="281" t="s">
        <v>11</v>
      </c>
      <c r="F60" s="410">
        <v>372.88000000000005</v>
      </c>
      <c r="G60" s="411">
        <v>22.87</v>
      </c>
      <c r="H60" s="412">
        <f t="shared" si="11"/>
        <v>27.7</v>
      </c>
      <c r="I60" s="283">
        <f t="shared" si="12"/>
        <v>10328.77</v>
      </c>
      <c r="J60" s="283">
        <v>21.52</v>
      </c>
      <c r="K60" s="283">
        <f t="shared" si="13"/>
        <v>27.38</v>
      </c>
      <c r="L60" s="283">
        <f t="shared" si="14"/>
        <v>10209.450000000001</v>
      </c>
    </row>
    <row r="61" spans="1:12" s="258" customFormat="1" ht="33.75" x14ac:dyDescent="0.2">
      <c r="A61" s="280" t="s">
        <v>31</v>
      </c>
      <c r="B61" s="280" t="s">
        <v>166</v>
      </c>
      <c r="C61" s="280">
        <v>95465</v>
      </c>
      <c r="D61" s="285" t="s">
        <v>801</v>
      </c>
      <c r="E61" s="281" t="s">
        <v>11</v>
      </c>
      <c r="F61" s="410">
        <v>134.46</v>
      </c>
      <c r="G61" s="411">
        <v>107.56</v>
      </c>
      <c r="H61" s="412">
        <f t="shared" si="11"/>
        <v>130.30000000000001</v>
      </c>
      <c r="I61" s="283">
        <f t="shared" si="12"/>
        <v>17520.13</v>
      </c>
      <c r="J61" s="283">
        <v>103.71</v>
      </c>
      <c r="K61" s="283">
        <f t="shared" si="13"/>
        <v>131.96</v>
      </c>
      <c r="L61" s="283">
        <f t="shared" si="14"/>
        <v>17743.34</v>
      </c>
    </row>
    <row r="62" spans="1:12" s="258" customFormat="1" ht="53.45" customHeight="1" x14ac:dyDescent="0.2">
      <c r="A62" s="280" t="s">
        <v>32</v>
      </c>
      <c r="B62" s="278" t="s">
        <v>166</v>
      </c>
      <c r="C62" s="278">
        <v>87273</v>
      </c>
      <c r="D62" s="261" t="s">
        <v>825</v>
      </c>
      <c r="E62" s="281" t="s">
        <v>11</v>
      </c>
      <c r="F62" s="410">
        <v>149.62</v>
      </c>
      <c r="G62" s="411">
        <v>46.78</v>
      </c>
      <c r="H62" s="412">
        <f t="shared" si="11"/>
        <v>56.67</v>
      </c>
      <c r="I62" s="283">
        <f t="shared" si="12"/>
        <v>8478.9599999999991</v>
      </c>
      <c r="J62" s="283">
        <v>44.58</v>
      </c>
      <c r="K62" s="283">
        <f t="shared" si="13"/>
        <v>56.72</v>
      </c>
      <c r="L62" s="283">
        <f t="shared" si="14"/>
        <v>8486.44</v>
      </c>
    </row>
    <row r="63" spans="1:12" s="258" customFormat="1" ht="34.9" customHeight="1" x14ac:dyDescent="0.2">
      <c r="A63" s="280" t="s">
        <v>42</v>
      </c>
      <c r="B63" s="278" t="s">
        <v>399</v>
      </c>
      <c r="C63" s="278" t="s">
        <v>894</v>
      </c>
      <c r="D63" s="261" t="s">
        <v>1358</v>
      </c>
      <c r="E63" s="281"/>
      <c r="F63" s="410">
        <v>162.85999999999999</v>
      </c>
      <c r="G63" s="411">
        <f>'COMP - SINAPI SEM DESON'!G139</f>
        <v>105.10792000000001</v>
      </c>
      <c r="H63" s="412">
        <f t="shared" si="11"/>
        <v>127.33</v>
      </c>
      <c r="I63" s="283">
        <f t="shared" si="12"/>
        <v>20736.96</v>
      </c>
      <c r="J63" s="283">
        <f>'COMPOSICOES - SINAPI COM DESON'!G143</f>
        <v>98.250020000000006</v>
      </c>
      <c r="K63" s="283">
        <f t="shared" si="13"/>
        <v>125.01</v>
      </c>
      <c r="L63" s="283">
        <f t="shared" si="14"/>
        <v>20359.12</v>
      </c>
    </row>
    <row r="64" spans="1:12" s="258" customFormat="1" ht="45" x14ac:dyDescent="0.2">
      <c r="A64" s="280" t="s">
        <v>43</v>
      </c>
      <c r="B64" s="278" t="s">
        <v>166</v>
      </c>
      <c r="C64" s="278">
        <v>87242</v>
      </c>
      <c r="D64" s="261" t="s">
        <v>687</v>
      </c>
      <c r="E64" s="281" t="s">
        <v>11</v>
      </c>
      <c r="F64" s="410">
        <v>88.97</v>
      </c>
      <c r="G64" s="411">
        <v>232.22</v>
      </c>
      <c r="H64" s="412">
        <f t="shared" si="11"/>
        <v>281.31</v>
      </c>
      <c r="I64" s="283">
        <f t="shared" si="12"/>
        <v>25028.15</v>
      </c>
      <c r="J64" s="283">
        <v>228</v>
      </c>
      <c r="K64" s="283">
        <f t="shared" si="13"/>
        <v>290.11</v>
      </c>
      <c r="L64" s="283">
        <f t="shared" si="14"/>
        <v>25811.08</v>
      </c>
    </row>
    <row r="65" spans="1:12" s="258" customFormat="1" ht="45" x14ac:dyDescent="0.2">
      <c r="A65" s="280" t="s">
        <v>170</v>
      </c>
      <c r="B65" s="278" t="s">
        <v>399</v>
      </c>
      <c r="C65" s="278" t="s">
        <v>895</v>
      </c>
      <c r="D65" s="261" t="s">
        <v>896</v>
      </c>
      <c r="E65" s="281" t="s">
        <v>11</v>
      </c>
      <c r="F65" s="410">
        <v>219.43</v>
      </c>
      <c r="G65" s="411">
        <f>'COMP - SINAPI SEM DESON'!G152</f>
        <v>120.79820000000001</v>
      </c>
      <c r="H65" s="412">
        <f t="shared" si="11"/>
        <v>146.33000000000001</v>
      </c>
      <c r="I65" s="283">
        <f t="shared" si="12"/>
        <v>32109.19</v>
      </c>
      <c r="J65" s="283">
        <f>'COMPOSICOES - SINAPI COM DESON'!G156</f>
        <v>117.4431</v>
      </c>
      <c r="K65" s="283">
        <f t="shared" si="13"/>
        <v>149.43</v>
      </c>
      <c r="L65" s="283">
        <f t="shared" si="14"/>
        <v>32789.42</v>
      </c>
    </row>
    <row r="66" spans="1:12" s="258" customFormat="1" ht="45" x14ac:dyDescent="0.2">
      <c r="A66" s="280" t="s">
        <v>171</v>
      </c>
      <c r="B66" s="278" t="s">
        <v>166</v>
      </c>
      <c r="C66" s="278" t="s">
        <v>826</v>
      </c>
      <c r="D66" s="261" t="s">
        <v>827</v>
      </c>
      <c r="E66" s="281" t="s">
        <v>11</v>
      </c>
      <c r="F66" s="410">
        <v>14.08</v>
      </c>
      <c r="G66" s="411">
        <v>280.68</v>
      </c>
      <c r="H66" s="412">
        <f t="shared" si="11"/>
        <v>340.02</v>
      </c>
      <c r="I66" s="283">
        <f t="shared" si="12"/>
        <v>4787.4799999999996</v>
      </c>
      <c r="J66" s="283">
        <v>257.27999999999997</v>
      </c>
      <c r="K66" s="283">
        <f t="shared" si="13"/>
        <v>327.36</v>
      </c>
      <c r="L66" s="283">
        <f t="shared" si="14"/>
        <v>4609.22</v>
      </c>
    </row>
    <row r="67" spans="1:12" s="258" customFormat="1" ht="22.5" x14ac:dyDescent="0.2">
      <c r="A67" s="280" t="s">
        <v>534</v>
      </c>
      <c r="B67" s="278" t="s">
        <v>166</v>
      </c>
      <c r="C67" s="278">
        <v>96113</v>
      </c>
      <c r="D67" s="285" t="s">
        <v>828</v>
      </c>
      <c r="E67" s="281" t="s">
        <v>11</v>
      </c>
      <c r="F67" s="410">
        <v>1326.01</v>
      </c>
      <c r="G67" s="411">
        <v>26.13</v>
      </c>
      <c r="H67" s="412">
        <f t="shared" si="11"/>
        <v>31.65</v>
      </c>
      <c r="I67" s="283">
        <f t="shared" si="12"/>
        <v>41968.21</v>
      </c>
      <c r="J67" s="283">
        <v>24.32</v>
      </c>
      <c r="K67" s="283">
        <f t="shared" si="13"/>
        <v>30.94</v>
      </c>
      <c r="L67" s="283">
        <f t="shared" si="14"/>
        <v>41026.74</v>
      </c>
    </row>
    <row r="68" spans="1:12" s="258" customFormat="1" ht="33.75" x14ac:dyDescent="0.2">
      <c r="A68" s="280" t="s">
        <v>1019</v>
      </c>
      <c r="B68" s="278" t="s">
        <v>166</v>
      </c>
      <c r="C68" s="278" t="s">
        <v>1104</v>
      </c>
      <c r="D68" s="261" t="s">
        <v>1024</v>
      </c>
      <c r="E68" s="281" t="s">
        <v>1028</v>
      </c>
      <c r="F68" s="410">
        <v>61.149999999999991</v>
      </c>
      <c r="G68" s="411">
        <v>12.63</v>
      </c>
      <c r="H68" s="412">
        <f t="shared" si="11"/>
        <v>15.3</v>
      </c>
      <c r="I68" s="283">
        <f t="shared" si="12"/>
        <v>935.59</v>
      </c>
      <c r="J68" s="283">
        <v>12.45</v>
      </c>
      <c r="K68" s="283">
        <f t="shared" si="13"/>
        <v>15.84</v>
      </c>
      <c r="L68" s="283">
        <f t="shared" si="14"/>
        <v>968.61</v>
      </c>
    </row>
    <row r="69" spans="1:12" s="258" customFormat="1" ht="56.25" x14ac:dyDescent="0.2">
      <c r="A69" s="280" t="s">
        <v>1019</v>
      </c>
      <c r="B69" s="278" t="s">
        <v>166</v>
      </c>
      <c r="C69" s="278" t="s">
        <v>1437</v>
      </c>
      <c r="D69" s="261" t="s">
        <v>1438</v>
      </c>
      <c r="E69" s="281" t="s">
        <v>1108</v>
      </c>
      <c r="F69" s="410">
        <v>56</v>
      </c>
      <c r="G69" s="411">
        <v>111.51</v>
      </c>
      <c r="H69" s="412">
        <f t="shared" si="11"/>
        <v>135.08000000000001</v>
      </c>
      <c r="I69" s="283">
        <f t="shared" si="12"/>
        <v>7564.48</v>
      </c>
      <c r="J69" s="283">
        <v>108.15</v>
      </c>
      <c r="K69" s="283">
        <f t="shared" si="13"/>
        <v>137.61000000000001</v>
      </c>
      <c r="L69" s="283">
        <f t="shared" si="14"/>
        <v>7706.16</v>
      </c>
    </row>
    <row r="70" spans="1:12" s="107" customFormat="1" x14ac:dyDescent="0.2">
      <c r="A70" s="121" t="s">
        <v>36</v>
      </c>
      <c r="B70" s="121"/>
      <c r="C70" s="121"/>
      <c r="D70" s="122" t="s">
        <v>105</v>
      </c>
      <c r="E70" s="123"/>
      <c r="F70" s="125"/>
      <c r="G70" s="206"/>
      <c r="H70" s="125"/>
      <c r="I70" s="124">
        <f>SUM(I71:I80)</f>
        <v>407943.13</v>
      </c>
      <c r="J70" s="125"/>
      <c r="K70" s="125"/>
      <c r="L70" s="124">
        <f>SUM(L71:L80)</f>
        <v>420865.25000000006</v>
      </c>
    </row>
    <row r="71" spans="1:12" s="258" customFormat="1" ht="33.75" x14ac:dyDescent="0.2">
      <c r="A71" s="280" t="s">
        <v>37</v>
      </c>
      <c r="B71" s="280" t="s">
        <v>166</v>
      </c>
      <c r="C71" s="280" t="s">
        <v>1111</v>
      </c>
      <c r="D71" s="261" t="s">
        <v>1112</v>
      </c>
      <c r="E71" s="281" t="s">
        <v>1108</v>
      </c>
      <c r="F71" s="283">
        <v>8.5</v>
      </c>
      <c r="G71" s="283">
        <v>102.73</v>
      </c>
      <c r="H71" s="283">
        <f t="shared" ref="H71:H80" si="15">ROUND(G71*(1+$O$4),2)</f>
        <v>124.45</v>
      </c>
      <c r="I71" s="283">
        <f t="shared" ref="I71:I80" si="16">TRUNC(F71*H71,2)</f>
        <v>1057.82</v>
      </c>
      <c r="J71" s="283">
        <v>100.67</v>
      </c>
      <c r="K71" s="283">
        <f t="shared" ref="K71:K80" si="17">ROUND(J71*(1+$N$4),2)</f>
        <v>128.09</v>
      </c>
      <c r="L71" s="283">
        <f t="shared" ref="L71:L80" si="18">TRUNC(F71*K71,2)</f>
        <v>1088.76</v>
      </c>
    </row>
    <row r="72" spans="1:12" s="258" customFormat="1" ht="44.45" customHeight="1" x14ac:dyDescent="0.2">
      <c r="A72" s="280" t="s">
        <v>38</v>
      </c>
      <c r="B72" s="280" t="s">
        <v>166</v>
      </c>
      <c r="C72" s="280">
        <v>87620</v>
      </c>
      <c r="D72" s="261" t="s">
        <v>987</v>
      </c>
      <c r="E72" s="281" t="s">
        <v>11</v>
      </c>
      <c r="F72" s="283">
        <v>816.62000000000023</v>
      </c>
      <c r="G72" s="283">
        <v>25.36</v>
      </c>
      <c r="H72" s="283">
        <f t="shared" si="15"/>
        <v>30.72</v>
      </c>
      <c r="I72" s="283">
        <f t="shared" si="16"/>
        <v>25086.560000000001</v>
      </c>
      <c r="J72" s="283">
        <v>24.07</v>
      </c>
      <c r="K72" s="283">
        <f t="shared" si="17"/>
        <v>30.63</v>
      </c>
      <c r="L72" s="283">
        <f t="shared" si="18"/>
        <v>25013.07</v>
      </c>
    </row>
    <row r="73" spans="1:12" s="258" customFormat="1" ht="45" x14ac:dyDescent="0.2">
      <c r="A73" s="280" t="s">
        <v>39</v>
      </c>
      <c r="B73" s="280" t="s">
        <v>166</v>
      </c>
      <c r="C73" s="280">
        <v>87263</v>
      </c>
      <c r="D73" s="261" t="s">
        <v>252</v>
      </c>
      <c r="E73" s="281" t="s">
        <v>11</v>
      </c>
      <c r="F73" s="283">
        <v>1028.4200000000003</v>
      </c>
      <c r="G73" s="283">
        <v>97.8</v>
      </c>
      <c r="H73" s="283">
        <f t="shared" si="15"/>
        <v>118.47</v>
      </c>
      <c r="I73" s="283">
        <f t="shared" si="16"/>
        <v>121836.91</v>
      </c>
      <c r="J73" s="283">
        <v>96.39</v>
      </c>
      <c r="K73" s="283">
        <f t="shared" si="17"/>
        <v>122.65</v>
      </c>
      <c r="L73" s="283">
        <f t="shared" si="18"/>
        <v>126135.71</v>
      </c>
    </row>
    <row r="74" spans="1:12" s="258" customFormat="1" ht="56.25" x14ac:dyDescent="0.2">
      <c r="A74" s="280" t="s">
        <v>40</v>
      </c>
      <c r="B74" s="280" t="s">
        <v>166</v>
      </c>
      <c r="C74" s="280" t="s">
        <v>1106</v>
      </c>
      <c r="D74" s="261" t="s">
        <v>1107</v>
      </c>
      <c r="E74" s="281" t="s">
        <v>1108</v>
      </c>
      <c r="F74" s="283">
        <v>739.05</v>
      </c>
      <c r="G74" s="283" t="s">
        <v>1110</v>
      </c>
      <c r="H74" s="283">
        <f t="shared" si="15"/>
        <v>71.349999999999994</v>
      </c>
      <c r="I74" s="283">
        <f t="shared" si="16"/>
        <v>52731.21</v>
      </c>
      <c r="J74" s="283" t="s">
        <v>1109</v>
      </c>
      <c r="K74" s="283">
        <f t="shared" si="17"/>
        <v>72.48</v>
      </c>
      <c r="L74" s="283">
        <f t="shared" si="18"/>
        <v>53566.34</v>
      </c>
    </row>
    <row r="75" spans="1:12" s="258" customFormat="1" ht="45" x14ac:dyDescent="0.2">
      <c r="A75" s="280" t="s">
        <v>359</v>
      </c>
      <c r="B75" s="278" t="s">
        <v>166</v>
      </c>
      <c r="C75" s="278">
        <v>93680</v>
      </c>
      <c r="D75" s="261" t="s">
        <v>802</v>
      </c>
      <c r="E75" s="281" t="s">
        <v>11</v>
      </c>
      <c r="F75" s="283">
        <v>2834.7900000000004</v>
      </c>
      <c r="G75" s="283">
        <v>47.56</v>
      </c>
      <c r="H75" s="283">
        <f t="shared" si="15"/>
        <v>57.61</v>
      </c>
      <c r="I75" s="283">
        <f t="shared" si="16"/>
        <v>163312.25</v>
      </c>
      <c r="J75" s="283">
        <v>46.98</v>
      </c>
      <c r="K75" s="283">
        <f t="shared" si="17"/>
        <v>59.78</v>
      </c>
      <c r="L75" s="283">
        <f t="shared" si="18"/>
        <v>169463.74</v>
      </c>
    </row>
    <row r="76" spans="1:12" s="258" customFormat="1" ht="101.25" x14ac:dyDescent="0.2">
      <c r="A76" s="280" t="s">
        <v>816</v>
      </c>
      <c r="B76" s="278" t="s">
        <v>399</v>
      </c>
      <c r="C76" s="278" t="s">
        <v>406</v>
      </c>
      <c r="D76" s="261" t="s">
        <v>805</v>
      </c>
      <c r="E76" s="281" t="s">
        <v>49</v>
      </c>
      <c r="F76" s="283">
        <v>1</v>
      </c>
      <c r="G76" s="283">
        <f>'COMP - SINAPI SEM DESON'!G33</f>
        <v>4198.1473960000003</v>
      </c>
      <c r="H76" s="283">
        <f t="shared" si="15"/>
        <v>5085.6400000000003</v>
      </c>
      <c r="I76" s="283">
        <f t="shared" si="16"/>
        <v>5085.6400000000003</v>
      </c>
      <c r="J76" s="283">
        <f>'COMPOSICOES - SINAPI COM DESON'!G44</f>
        <v>4059.7162840000001</v>
      </c>
      <c r="K76" s="283">
        <f t="shared" si="17"/>
        <v>5165.58</v>
      </c>
      <c r="L76" s="283">
        <f t="shared" si="18"/>
        <v>5165.58</v>
      </c>
    </row>
    <row r="77" spans="1:12" s="258" customFormat="1" ht="22.5" x14ac:dyDescent="0.2">
      <c r="A77" s="280" t="s">
        <v>178</v>
      </c>
      <c r="B77" s="278" t="s">
        <v>166</v>
      </c>
      <c r="C77" s="278" t="s">
        <v>1221</v>
      </c>
      <c r="D77" s="261" t="s">
        <v>1222</v>
      </c>
      <c r="E77" s="281" t="s">
        <v>1108</v>
      </c>
      <c r="F77" s="283">
        <v>25.43</v>
      </c>
      <c r="G77" s="283">
        <v>357.74</v>
      </c>
      <c r="H77" s="283">
        <f t="shared" si="15"/>
        <v>433.37</v>
      </c>
      <c r="I77" s="283">
        <f t="shared" si="16"/>
        <v>11020.59</v>
      </c>
      <c r="J77" s="283">
        <v>354.05</v>
      </c>
      <c r="K77" s="283">
        <f t="shared" si="17"/>
        <v>450.49</v>
      </c>
      <c r="L77" s="283">
        <f t="shared" si="18"/>
        <v>11455.96</v>
      </c>
    </row>
    <row r="78" spans="1:12" s="258" customFormat="1" ht="22.5" x14ac:dyDescent="0.2">
      <c r="A78" s="280" t="s">
        <v>688</v>
      </c>
      <c r="B78" s="278" t="s">
        <v>166</v>
      </c>
      <c r="C78" s="278" t="s">
        <v>781</v>
      </c>
      <c r="D78" s="261" t="s">
        <v>782</v>
      </c>
      <c r="E78" s="281" t="s">
        <v>11</v>
      </c>
      <c r="F78" s="283">
        <v>22.76</v>
      </c>
      <c r="G78" s="283">
        <v>139.81</v>
      </c>
      <c r="H78" s="283">
        <f t="shared" si="15"/>
        <v>169.37</v>
      </c>
      <c r="I78" s="283">
        <f t="shared" si="16"/>
        <v>3854.86</v>
      </c>
      <c r="J78" s="283">
        <v>139.19</v>
      </c>
      <c r="K78" s="283">
        <f t="shared" si="17"/>
        <v>177.11</v>
      </c>
      <c r="L78" s="283">
        <f t="shared" si="18"/>
        <v>4031.02</v>
      </c>
    </row>
    <row r="79" spans="1:12" s="258" customFormat="1" ht="22.5" x14ac:dyDescent="0.2">
      <c r="A79" s="280" t="s">
        <v>817</v>
      </c>
      <c r="B79" s="278" t="s">
        <v>166</v>
      </c>
      <c r="C79" s="278" t="s">
        <v>1424</v>
      </c>
      <c r="D79" s="261" t="s">
        <v>1425</v>
      </c>
      <c r="E79" s="281" t="s">
        <v>1028</v>
      </c>
      <c r="F79" s="283">
        <v>37.300000000000004</v>
      </c>
      <c r="G79" s="283">
        <v>90.54</v>
      </c>
      <c r="H79" s="283">
        <f t="shared" si="15"/>
        <v>109.68</v>
      </c>
      <c r="I79" s="283">
        <f t="shared" si="16"/>
        <v>4091.06</v>
      </c>
      <c r="J79" s="283">
        <v>92.24</v>
      </c>
      <c r="K79" s="283">
        <f t="shared" si="17"/>
        <v>117.37</v>
      </c>
      <c r="L79" s="283">
        <f t="shared" si="18"/>
        <v>4377.8999999999996</v>
      </c>
    </row>
    <row r="80" spans="1:12" s="258" customFormat="1" ht="45" x14ac:dyDescent="0.2">
      <c r="A80" s="280" t="s">
        <v>1423</v>
      </c>
      <c r="B80" s="278" t="s">
        <v>166</v>
      </c>
      <c r="C80" s="278" t="s">
        <v>1354</v>
      </c>
      <c r="D80" s="261" t="s">
        <v>1355</v>
      </c>
      <c r="E80" s="281" t="s">
        <v>1108</v>
      </c>
      <c r="F80" s="283">
        <v>167.69</v>
      </c>
      <c r="G80" s="283">
        <v>97.8</v>
      </c>
      <c r="H80" s="283">
        <f t="shared" si="15"/>
        <v>118.47</v>
      </c>
      <c r="I80" s="283">
        <f t="shared" si="16"/>
        <v>19866.23</v>
      </c>
      <c r="J80" s="283">
        <v>96.39</v>
      </c>
      <c r="K80" s="283">
        <f t="shared" si="17"/>
        <v>122.65</v>
      </c>
      <c r="L80" s="283">
        <f t="shared" si="18"/>
        <v>20567.169999999998</v>
      </c>
    </row>
    <row r="81" spans="1:12" s="107" customFormat="1" x14ac:dyDescent="0.2">
      <c r="A81" s="121" t="s">
        <v>50</v>
      </c>
      <c r="B81" s="121"/>
      <c r="C81" s="121"/>
      <c r="D81" s="122" t="s">
        <v>103</v>
      </c>
      <c r="E81" s="123"/>
      <c r="F81" s="125"/>
      <c r="G81" s="125"/>
      <c r="H81" s="125"/>
      <c r="I81" s="124">
        <f>SUM(I82:I84)+I85+I88+I96</f>
        <v>103797.15999999999</v>
      </c>
      <c r="J81" s="125"/>
      <c r="K81" s="125"/>
      <c r="L81" s="124">
        <f>SUM(L82:L84)+L85+L88+L96</f>
        <v>106911.88</v>
      </c>
    </row>
    <row r="82" spans="1:12" s="258" customFormat="1" ht="67.5" x14ac:dyDescent="0.2">
      <c r="A82" s="280" t="s">
        <v>51</v>
      </c>
      <c r="B82" s="278" t="s">
        <v>166</v>
      </c>
      <c r="C82" s="278" t="s">
        <v>1223</v>
      </c>
      <c r="D82" s="261" t="s">
        <v>1224</v>
      </c>
      <c r="E82" s="281" t="s">
        <v>1108</v>
      </c>
      <c r="F82" s="283">
        <v>605.83000000000004</v>
      </c>
      <c r="G82" s="283">
        <v>12.16</v>
      </c>
      <c r="H82" s="283">
        <f>ROUND(G82*(1+$O$4),2)</f>
        <v>14.73</v>
      </c>
      <c r="I82" s="283">
        <f>TRUNC(F82*H82,2)</f>
        <v>8923.8700000000008</v>
      </c>
      <c r="J82" s="283">
        <v>11.76</v>
      </c>
      <c r="K82" s="283">
        <f>ROUND(J82*(1+$N$4),2)</f>
        <v>14.96</v>
      </c>
      <c r="L82" s="283">
        <f>TRUNC(F82*K82,2)</f>
        <v>9063.2099999999991</v>
      </c>
    </row>
    <row r="83" spans="1:12" s="258" customFormat="1" ht="56.25" x14ac:dyDescent="0.2">
      <c r="A83" s="280" t="s">
        <v>52</v>
      </c>
      <c r="B83" s="278" t="s">
        <v>166</v>
      </c>
      <c r="C83" s="280" t="s">
        <v>1225</v>
      </c>
      <c r="D83" s="261" t="s">
        <v>1226</v>
      </c>
      <c r="E83" s="281" t="s">
        <v>1108</v>
      </c>
      <c r="F83" s="283">
        <v>934.3900000000001</v>
      </c>
      <c r="G83" s="283">
        <v>42.28</v>
      </c>
      <c r="H83" s="283">
        <f>ROUND(G83*(1+$O$4),2)</f>
        <v>51.22</v>
      </c>
      <c r="I83" s="283">
        <f>TRUNC(F83*H83,2)</f>
        <v>47859.45</v>
      </c>
      <c r="J83" s="283">
        <v>41.72</v>
      </c>
      <c r="K83" s="283">
        <f>ROUND(J83*(1+$N$4),2)</f>
        <v>53.08</v>
      </c>
      <c r="L83" s="283">
        <f>TRUNC(F83*K83,2)</f>
        <v>49597.42</v>
      </c>
    </row>
    <row r="84" spans="1:12" s="258" customFormat="1" ht="45" x14ac:dyDescent="0.2">
      <c r="A84" s="280" t="s">
        <v>53</v>
      </c>
      <c r="B84" s="280" t="s">
        <v>166</v>
      </c>
      <c r="C84" s="280" t="s">
        <v>1227</v>
      </c>
      <c r="D84" s="285" t="s">
        <v>1228</v>
      </c>
      <c r="E84" s="281" t="s">
        <v>1028</v>
      </c>
      <c r="F84" s="283">
        <v>205.04999999999998</v>
      </c>
      <c r="G84" s="283">
        <v>28.85</v>
      </c>
      <c r="H84" s="283">
        <f>ROUND(G84*(1+$O$4),2)</f>
        <v>34.950000000000003</v>
      </c>
      <c r="I84" s="283">
        <f>TRUNC(F84*H84,2)</f>
        <v>7166.49</v>
      </c>
      <c r="J84" s="283">
        <v>28.26</v>
      </c>
      <c r="K84" s="283">
        <f>ROUND(J84*(1+$N$4),2)</f>
        <v>35.96</v>
      </c>
      <c r="L84" s="283">
        <f>TRUNC(F84*K84,2)</f>
        <v>7373.59</v>
      </c>
    </row>
    <row r="85" spans="1:12" s="56" customFormat="1" x14ac:dyDescent="0.2">
      <c r="A85" s="135" t="s">
        <v>54</v>
      </c>
      <c r="B85" s="135"/>
      <c r="C85" s="135"/>
      <c r="D85" s="136" t="s">
        <v>180</v>
      </c>
      <c r="E85" s="137"/>
      <c r="F85" s="139"/>
      <c r="G85" s="139"/>
      <c r="H85" s="139"/>
      <c r="I85" s="138">
        <f>SUM(I86:I87)</f>
        <v>7153.86</v>
      </c>
      <c r="J85" s="139"/>
      <c r="K85" s="139"/>
      <c r="L85" s="138">
        <f>SUM(L86:L87)</f>
        <v>7246.99</v>
      </c>
    </row>
    <row r="86" spans="1:12" s="258" customFormat="1" ht="43.15" customHeight="1" x14ac:dyDescent="0.2">
      <c r="A86" s="280" t="s">
        <v>554</v>
      </c>
      <c r="B86" s="280" t="s">
        <v>166</v>
      </c>
      <c r="C86" s="280">
        <v>87622</v>
      </c>
      <c r="D86" s="261" t="s">
        <v>829</v>
      </c>
      <c r="E86" s="281" t="s">
        <v>11</v>
      </c>
      <c r="F86" s="283">
        <v>56.1</v>
      </c>
      <c r="G86" s="283">
        <v>26.78</v>
      </c>
      <c r="H86" s="283">
        <f>ROUND(G86*(1+$O$4),2)</f>
        <v>32.44</v>
      </c>
      <c r="I86" s="283">
        <f>TRUNC(F86*H86,2)</f>
        <v>1819.88</v>
      </c>
      <c r="J86" s="283">
        <v>25.4</v>
      </c>
      <c r="K86" s="283">
        <f>ROUND(J86*(1+$N$4),2)</f>
        <v>32.32</v>
      </c>
      <c r="L86" s="283">
        <f>TRUNC(F86*K86,2)</f>
        <v>1813.15</v>
      </c>
    </row>
    <row r="87" spans="1:12" s="258" customFormat="1" ht="45" x14ac:dyDescent="0.2">
      <c r="A87" s="280" t="s">
        <v>556</v>
      </c>
      <c r="B87" s="278" t="s">
        <v>166</v>
      </c>
      <c r="C87" s="280" t="s">
        <v>1230</v>
      </c>
      <c r="D87" s="261" t="s">
        <v>1231</v>
      </c>
      <c r="E87" s="281" t="s">
        <v>1108</v>
      </c>
      <c r="F87" s="283">
        <v>56.1</v>
      </c>
      <c r="G87" s="283">
        <v>78.489999999999995</v>
      </c>
      <c r="H87" s="283">
        <f>ROUND(G87*(1+$O$4),2)</f>
        <v>95.08</v>
      </c>
      <c r="I87" s="283">
        <f>TRUNC(F87*H87,2)</f>
        <v>5333.98</v>
      </c>
      <c r="J87" s="283">
        <v>76.12</v>
      </c>
      <c r="K87" s="283">
        <f>ROUND(J87*(1+$N$4),2)</f>
        <v>96.86</v>
      </c>
      <c r="L87" s="283">
        <f>TRUNC(F87*K87,2)</f>
        <v>5433.84</v>
      </c>
    </row>
    <row r="88" spans="1:12" s="56" customFormat="1" x14ac:dyDescent="0.2">
      <c r="A88" s="135" t="s">
        <v>147</v>
      </c>
      <c r="B88" s="135"/>
      <c r="C88" s="135"/>
      <c r="D88" s="136" t="s">
        <v>181</v>
      </c>
      <c r="E88" s="137"/>
      <c r="F88" s="139"/>
      <c r="G88" s="139"/>
      <c r="H88" s="139"/>
      <c r="I88" s="138">
        <f>SUM(I89:I95)</f>
        <v>23529.040000000001</v>
      </c>
      <c r="J88" s="139"/>
      <c r="K88" s="139"/>
      <c r="L88" s="138">
        <f>SUM(L89:L95)</f>
        <v>23688.34</v>
      </c>
    </row>
    <row r="89" spans="1:12" s="258" customFormat="1" ht="67.5" x14ac:dyDescent="0.2">
      <c r="A89" s="280" t="s">
        <v>557</v>
      </c>
      <c r="B89" s="280" t="s">
        <v>166</v>
      </c>
      <c r="C89" s="280" t="s">
        <v>1232</v>
      </c>
      <c r="D89" s="261" t="s">
        <v>1233</v>
      </c>
      <c r="E89" s="281" t="s">
        <v>1108</v>
      </c>
      <c r="F89" s="283">
        <v>25.159999999999997</v>
      </c>
      <c r="G89" s="283">
        <v>63.44</v>
      </c>
      <c r="H89" s="283">
        <f t="shared" ref="H89:H95" si="19">ROUND(G89*(1+$O$4),2)</f>
        <v>76.849999999999994</v>
      </c>
      <c r="I89" s="283">
        <f t="shared" ref="I89:I95" si="20">TRUNC(F89*H89,2)</f>
        <v>1933.54</v>
      </c>
      <c r="J89" s="283">
        <v>58.45</v>
      </c>
      <c r="K89" s="283">
        <f t="shared" ref="K89:K95" si="21">ROUND(J89*(1+$N$4),2)</f>
        <v>74.37</v>
      </c>
      <c r="L89" s="283">
        <f t="shared" ref="L89:L95" si="22">TRUNC(F89*K89,2)</f>
        <v>1871.14</v>
      </c>
    </row>
    <row r="90" spans="1:12" s="258" customFormat="1" ht="45" x14ac:dyDescent="0.2">
      <c r="A90" s="280" t="s">
        <v>558</v>
      </c>
      <c r="B90" s="280" t="s">
        <v>166</v>
      </c>
      <c r="C90" s="280">
        <v>87878</v>
      </c>
      <c r="D90" s="261" t="s">
        <v>822</v>
      </c>
      <c r="E90" s="281" t="s">
        <v>11</v>
      </c>
      <c r="F90" s="283">
        <v>50.32</v>
      </c>
      <c r="G90" s="283">
        <v>3.25</v>
      </c>
      <c r="H90" s="283">
        <f t="shared" si="19"/>
        <v>3.94</v>
      </c>
      <c r="I90" s="283">
        <f t="shared" si="20"/>
        <v>198.26</v>
      </c>
      <c r="J90" s="283">
        <v>3.02</v>
      </c>
      <c r="K90" s="283">
        <f t="shared" si="21"/>
        <v>3.84</v>
      </c>
      <c r="L90" s="283">
        <f t="shared" si="22"/>
        <v>193.22</v>
      </c>
    </row>
    <row r="91" spans="1:12" s="258" customFormat="1" ht="78.75" x14ac:dyDescent="0.2">
      <c r="A91" s="280" t="s">
        <v>560</v>
      </c>
      <c r="B91" s="280" t="s">
        <v>166</v>
      </c>
      <c r="C91" s="280">
        <v>87531</v>
      </c>
      <c r="D91" s="261" t="s">
        <v>824</v>
      </c>
      <c r="E91" s="281" t="s">
        <v>11</v>
      </c>
      <c r="F91" s="283">
        <v>10.06</v>
      </c>
      <c r="G91" s="283">
        <v>25.69</v>
      </c>
      <c r="H91" s="283">
        <f t="shared" si="19"/>
        <v>31.12</v>
      </c>
      <c r="I91" s="283">
        <f t="shared" si="20"/>
        <v>313.06</v>
      </c>
      <c r="J91" s="283">
        <v>24.05</v>
      </c>
      <c r="K91" s="283">
        <f t="shared" si="21"/>
        <v>30.6</v>
      </c>
      <c r="L91" s="283">
        <f t="shared" si="22"/>
        <v>307.83</v>
      </c>
    </row>
    <row r="92" spans="1:12" s="258" customFormat="1" ht="41.45" customHeight="1" x14ac:dyDescent="0.2">
      <c r="A92" s="280" t="s">
        <v>561</v>
      </c>
      <c r="B92" s="280" t="s">
        <v>166</v>
      </c>
      <c r="C92" s="280">
        <v>87622</v>
      </c>
      <c r="D92" s="261" t="s">
        <v>829</v>
      </c>
      <c r="E92" s="281" t="s">
        <v>11</v>
      </c>
      <c r="F92" s="283">
        <v>92.77</v>
      </c>
      <c r="G92" s="283">
        <v>26.78</v>
      </c>
      <c r="H92" s="283">
        <f t="shared" si="19"/>
        <v>32.44</v>
      </c>
      <c r="I92" s="283">
        <f t="shared" si="20"/>
        <v>3009.45</v>
      </c>
      <c r="J92" s="283">
        <v>25.4</v>
      </c>
      <c r="K92" s="283">
        <f t="shared" si="21"/>
        <v>32.32</v>
      </c>
      <c r="L92" s="283">
        <f t="shared" si="22"/>
        <v>2998.32</v>
      </c>
    </row>
    <row r="93" spans="1:12" s="258" customFormat="1" ht="45" x14ac:dyDescent="0.2">
      <c r="A93" s="280" t="s">
        <v>562</v>
      </c>
      <c r="B93" s="278" t="s">
        <v>166</v>
      </c>
      <c r="C93" s="280" t="s">
        <v>1230</v>
      </c>
      <c r="D93" s="285" t="s">
        <v>1231</v>
      </c>
      <c r="E93" s="281" t="s">
        <v>1108</v>
      </c>
      <c r="F93" s="283">
        <v>156.62</v>
      </c>
      <c r="G93" s="283">
        <v>78.489999999999995</v>
      </c>
      <c r="H93" s="283">
        <f t="shared" si="19"/>
        <v>95.08</v>
      </c>
      <c r="I93" s="283">
        <f t="shared" si="20"/>
        <v>14891.42</v>
      </c>
      <c r="J93" s="283">
        <v>76.12</v>
      </c>
      <c r="K93" s="283">
        <f t="shared" si="21"/>
        <v>96.86</v>
      </c>
      <c r="L93" s="283">
        <f t="shared" si="22"/>
        <v>15170.21</v>
      </c>
    </row>
    <row r="94" spans="1:12" s="258" customFormat="1" ht="33.75" x14ac:dyDescent="0.2">
      <c r="A94" s="280" t="s">
        <v>1234</v>
      </c>
      <c r="B94" s="278" t="s">
        <v>166</v>
      </c>
      <c r="C94" s="280" t="s">
        <v>1236</v>
      </c>
      <c r="D94" s="285" t="s">
        <v>1237</v>
      </c>
      <c r="E94" s="281" t="s">
        <v>1108</v>
      </c>
      <c r="F94" s="283">
        <v>11.21</v>
      </c>
      <c r="G94" s="283">
        <v>36.369999999999997</v>
      </c>
      <c r="H94" s="283">
        <f t="shared" si="19"/>
        <v>44.06</v>
      </c>
      <c r="I94" s="283">
        <f t="shared" si="20"/>
        <v>493.91</v>
      </c>
      <c r="J94" s="283">
        <v>34.79</v>
      </c>
      <c r="K94" s="283">
        <f t="shared" si="21"/>
        <v>44.27</v>
      </c>
      <c r="L94" s="283">
        <f t="shared" si="22"/>
        <v>496.26</v>
      </c>
    </row>
    <row r="95" spans="1:12" s="258" customFormat="1" ht="33.75" x14ac:dyDescent="0.2">
      <c r="A95" s="280" t="s">
        <v>1235</v>
      </c>
      <c r="B95" s="278" t="s">
        <v>166</v>
      </c>
      <c r="C95" s="280" t="s">
        <v>1240</v>
      </c>
      <c r="D95" s="285" t="s">
        <v>1241</v>
      </c>
      <c r="E95" s="281" t="s">
        <v>1108</v>
      </c>
      <c r="F95" s="283">
        <v>92.77</v>
      </c>
      <c r="G95" s="283">
        <v>23.93</v>
      </c>
      <c r="H95" s="283">
        <f t="shared" si="19"/>
        <v>28.99</v>
      </c>
      <c r="I95" s="283">
        <f t="shared" si="20"/>
        <v>2689.4</v>
      </c>
      <c r="J95" s="283">
        <v>22.46</v>
      </c>
      <c r="K95" s="283">
        <f t="shared" si="21"/>
        <v>28.58</v>
      </c>
      <c r="L95" s="283">
        <f t="shared" si="22"/>
        <v>2651.36</v>
      </c>
    </row>
    <row r="96" spans="1:12" s="56" customFormat="1" ht="22.5" x14ac:dyDescent="0.2">
      <c r="A96" s="135" t="s">
        <v>689</v>
      </c>
      <c r="B96" s="135"/>
      <c r="C96" s="135"/>
      <c r="D96" s="136" t="s">
        <v>184</v>
      </c>
      <c r="E96" s="137"/>
      <c r="F96" s="139"/>
      <c r="G96" s="139"/>
      <c r="H96" s="139"/>
      <c r="I96" s="138">
        <f>SUM(I97:I99)</f>
        <v>9164.4500000000007</v>
      </c>
      <c r="J96" s="139"/>
      <c r="K96" s="139"/>
      <c r="L96" s="138">
        <f>SUM(L97:L99)</f>
        <v>9942.33</v>
      </c>
    </row>
    <row r="97" spans="1:12" s="258" customFormat="1" ht="67.5" x14ac:dyDescent="0.2">
      <c r="A97" s="280" t="s">
        <v>690</v>
      </c>
      <c r="B97" s="278" t="s">
        <v>166</v>
      </c>
      <c r="C97" s="280" t="s">
        <v>1242</v>
      </c>
      <c r="D97" s="285" t="s">
        <v>1243</v>
      </c>
      <c r="E97" s="281" t="s">
        <v>1028</v>
      </c>
      <c r="F97" s="283">
        <v>45.75</v>
      </c>
      <c r="G97" s="283">
        <v>57.74</v>
      </c>
      <c r="H97" s="283">
        <f>ROUND(G97*(1+$O$4),2)</f>
        <v>69.95</v>
      </c>
      <c r="I97" s="283">
        <f>TRUNC(F97*H97,2)</f>
        <v>3200.21</v>
      </c>
      <c r="J97" s="283">
        <v>67.03</v>
      </c>
      <c r="K97" s="283">
        <f>ROUND(J97*(1+$N$4),2)</f>
        <v>85.29</v>
      </c>
      <c r="L97" s="283">
        <f>TRUNC(F97*K97,2)</f>
        <v>3902.01</v>
      </c>
    </row>
    <row r="98" spans="1:12" s="258" customFormat="1" ht="33" customHeight="1" x14ac:dyDescent="0.2">
      <c r="A98" s="280" t="s">
        <v>691</v>
      </c>
      <c r="B98" s="278" t="s">
        <v>166</v>
      </c>
      <c r="C98" s="280">
        <v>89849</v>
      </c>
      <c r="D98" s="261" t="s">
        <v>830</v>
      </c>
      <c r="E98" s="281" t="s">
        <v>18</v>
      </c>
      <c r="F98" s="283">
        <v>106.5</v>
      </c>
      <c r="G98" s="283">
        <v>39.229999999999997</v>
      </c>
      <c r="H98" s="283">
        <f>ROUND(G98*(1+$O$4),2)</f>
        <v>47.52</v>
      </c>
      <c r="I98" s="283">
        <f>TRUNC(F98*H98,2)</f>
        <v>5060.88</v>
      </c>
      <c r="J98" s="283">
        <v>37.909999999999997</v>
      </c>
      <c r="K98" s="283">
        <f>ROUND(J98*(1+$N$4),2)</f>
        <v>48.24</v>
      </c>
      <c r="L98" s="283">
        <f>TRUNC(F98*K98,2)</f>
        <v>5137.5600000000004</v>
      </c>
    </row>
    <row r="99" spans="1:12" s="258" customFormat="1" ht="33.75" x14ac:dyDescent="0.2">
      <c r="A99" s="280" t="s">
        <v>692</v>
      </c>
      <c r="B99" s="280" t="s">
        <v>166</v>
      </c>
      <c r="C99" s="280" t="s">
        <v>1244</v>
      </c>
      <c r="D99" s="261" t="s">
        <v>1245</v>
      </c>
      <c r="E99" s="281" t="s">
        <v>204</v>
      </c>
      <c r="F99" s="283">
        <v>4</v>
      </c>
      <c r="G99" s="283">
        <v>186.43</v>
      </c>
      <c r="H99" s="283">
        <f>ROUND(G99*(1+$O$4),2)</f>
        <v>225.84</v>
      </c>
      <c r="I99" s="283">
        <f>TRUNC(F99*H99,2)</f>
        <v>903.36</v>
      </c>
      <c r="J99" s="283">
        <v>177.37</v>
      </c>
      <c r="K99" s="283">
        <f>ROUND(J99*(1+$N$4),2)</f>
        <v>225.69</v>
      </c>
      <c r="L99" s="283">
        <f>TRUNC(F99*K99,2)</f>
        <v>902.76</v>
      </c>
    </row>
    <row r="100" spans="1:12" s="107" customFormat="1" x14ac:dyDescent="0.2">
      <c r="A100" s="121" t="s">
        <v>55</v>
      </c>
      <c r="B100" s="121"/>
      <c r="C100" s="121"/>
      <c r="D100" s="122" t="s">
        <v>106</v>
      </c>
      <c r="E100" s="123"/>
      <c r="F100" s="125"/>
      <c r="G100" s="125"/>
      <c r="H100" s="125"/>
      <c r="I100" s="124">
        <f>SUM(I101:I111)</f>
        <v>181126.59</v>
      </c>
      <c r="J100" s="125"/>
      <c r="K100" s="125"/>
      <c r="L100" s="124">
        <f>SUM(L101:L111)</f>
        <v>186814.45</v>
      </c>
    </row>
    <row r="101" spans="1:12" s="258" customFormat="1" ht="78.75" x14ac:dyDescent="0.2">
      <c r="A101" s="280" t="s">
        <v>56</v>
      </c>
      <c r="B101" s="280" t="s">
        <v>166</v>
      </c>
      <c r="C101" s="280">
        <v>90842</v>
      </c>
      <c r="D101" s="261" t="s">
        <v>880</v>
      </c>
      <c r="E101" s="281" t="s">
        <v>49</v>
      </c>
      <c r="F101" s="283">
        <v>3</v>
      </c>
      <c r="G101" s="283">
        <v>661.05</v>
      </c>
      <c r="H101" s="283">
        <f t="shared" ref="H101:H111" si="23">ROUND(G101*(1+$O$4),2)</f>
        <v>800.8</v>
      </c>
      <c r="I101" s="283">
        <f t="shared" ref="I101:I111" si="24">TRUNC(F101*H101,2)</f>
        <v>2402.4</v>
      </c>
      <c r="J101" s="283">
        <v>640.11</v>
      </c>
      <c r="K101" s="283">
        <f t="shared" ref="K101:K111" si="25">ROUND(J101*(1+$N$4),2)</f>
        <v>814.48</v>
      </c>
      <c r="L101" s="283">
        <f t="shared" ref="L101:L111" si="26">TRUNC(F101*K101,2)</f>
        <v>2443.44</v>
      </c>
    </row>
    <row r="102" spans="1:12" s="258" customFormat="1" ht="78.75" x14ac:dyDescent="0.2">
      <c r="A102" s="280" t="s">
        <v>57</v>
      </c>
      <c r="B102" s="280" t="s">
        <v>166</v>
      </c>
      <c r="C102" s="280">
        <v>90843</v>
      </c>
      <c r="D102" s="261" t="s">
        <v>881</v>
      </c>
      <c r="E102" s="281" t="s">
        <v>138</v>
      </c>
      <c r="F102" s="283">
        <v>38</v>
      </c>
      <c r="G102" s="283">
        <v>685.9</v>
      </c>
      <c r="H102" s="283">
        <f t="shared" si="23"/>
        <v>830.9</v>
      </c>
      <c r="I102" s="283">
        <f t="shared" si="24"/>
        <v>31574.2</v>
      </c>
      <c r="J102" s="283">
        <v>662.55</v>
      </c>
      <c r="K102" s="283">
        <f t="shared" si="25"/>
        <v>843.03</v>
      </c>
      <c r="L102" s="283">
        <f t="shared" si="26"/>
        <v>32035.14</v>
      </c>
    </row>
    <row r="103" spans="1:12" s="258" customFormat="1" ht="78.75" x14ac:dyDescent="0.2">
      <c r="A103" s="280" t="s">
        <v>58</v>
      </c>
      <c r="B103" s="280" t="s">
        <v>166</v>
      </c>
      <c r="C103" s="280">
        <v>90842</v>
      </c>
      <c r="D103" s="261" t="s">
        <v>882</v>
      </c>
      <c r="E103" s="281" t="s">
        <v>138</v>
      </c>
      <c r="F103" s="283">
        <v>4</v>
      </c>
      <c r="G103" s="283">
        <v>715</v>
      </c>
      <c r="H103" s="283">
        <f t="shared" si="23"/>
        <v>866.15</v>
      </c>
      <c r="I103" s="283">
        <f t="shared" si="24"/>
        <v>3464.6</v>
      </c>
      <c r="J103" s="283">
        <v>689.88</v>
      </c>
      <c r="K103" s="283">
        <f t="shared" si="25"/>
        <v>877.8</v>
      </c>
      <c r="L103" s="283">
        <f t="shared" si="26"/>
        <v>3511.2</v>
      </c>
    </row>
    <row r="104" spans="1:12" s="258" customFormat="1" ht="34.9" customHeight="1" x14ac:dyDescent="0.2">
      <c r="A104" s="280" t="s">
        <v>59</v>
      </c>
      <c r="B104" s="280" t="s">
        <v>166</v>
      </c>
      <c r="C104" s="280">
        <v>91341</v>
      </c>
      <c r="D104" s="261" t="s">
        <v>869</v>
      </c>
      <c r="E104" s="281" t="s">
        <v>11</v>
      </c>
      <c r="F104" s="283">
        <v>2.52</v>
      </c>
      <c r="G104" s="283">
        <v>427.92</v>
      </c>
      <c r="H104" s="283">
        <f t="shared" si="23"/>
        <v>518.38</v>
      </c>
      <c r="I104" s="283">
        <f t="shared" si="24"/>
        <v>1306.31</v>
      </c>
      <c r="J104" s="283">
        <v>426.82</v>
      </c>
      <c r="K104" s="283">
        <f t="shared" si="25"/>
        <v>543.09</v>
      </c>
      <c r="L104" s="283">
        <f t="shared" si="26"/>
        <v>1368.58</v>
      </c>
    </row>
    <row r="105" spans="1:12" s="258" customFormat="1" ht="43.15" customHeight="1" x14ac:dyDescent="0.2">
      <c r="A105" s="280" t="s">
        <v>60</v>
      </c>
      <c r="B105" s="280" t="s">
        <v>166</v>
      </c>
      <c r="C105" s="280" t="s">
        <v>1246</v>
      </c>
      <c r="D105" s="261" t="s">
        <v>1247</v>
      </c>
      <c r="E105" s="281" t="s">
        <v>1108</v>
      </c>
      <c r="F105" s="283">
        <v>37.9</v>
      </c>
      <c r="G105" s="283">
        <v>187.11</v>
      </c>
      <c r="H105" s="283">
        <f t="shared" si="23"/>
        <v>226.67</v>
      </c>
      <c r="I105" s="283">
        <f t="shared" si="24"/>
        <v>8590.7900000000009</v>
      </c>
      <c r="J105" s="283">
        <v>184.75</v>
      </c>
      <c r="K105" s="283">
        <f t="shared" si="25"/>
        <v>235.08</v>
      </c>
      <c r="L105" s="283">
        <f t="shared" si="26"/>
        <v>8909.5300000000007</v>
      </c>
    </row>
    <row r="106" spans="1:12" s="258" customFormat="1" ht="45" x14ac:dyDescent="0.2">
      <c r="A106" s="280" t="s">
        <v>187</v>
      </c>
      <c r="B106" s="280" t="s">
        <v>166</v>
      </c>
      <c r="C106" s="280" t="s">
        <v>1248</v>
      </c>
      <c r="D106" s="261" t="s">
        <v>1249</v>
      </c>
      <c r="E106" s="281" t="s">
        <v>1108</v>
      </c>
      <c r="F106" s="283">
        <v>5.2799999999999994</v>
      </c>
      <c r="G106" s="283">
        <v>271.67</v>
      </c>
      <c r="H106" s="283">
        <f t="shared" si="23"/>
        <v>329.1</v>
      </c>
      <c r="I106" s="283">
        <f t="shared" si="24"/>
        <v>1737.64</v>
      </c>
      <c r="J106" s="283">
        <v>268.77999999999997</v>
      </c>
      <c r="K106" s="283">
        <f t="shared" si="25"/>
        <v>342</v>
      </c>
      <c r="L106" s="283">
        <f t="shared" si="26"/>
        <v>1805.76</v>
      </c>
    </row>
    <row r="107" spans="1:12" s="258" customFormat="1" ht="22.5" x14ac:dyDescent="0.2">
      <c r="A107" s="280" t="s">
        <v>188</v>
      </c>
      <c r="B107" s="278" t="s">
        <v>399</v>
      </c>
      <c r="C107" s="278" t="s">
        <v>856</v>
      </c>
      <c r="D107" s="285" t="s">
        <v>678</v>
      </c>
      <c r="E107" s="281" t="s">
        <v>11</v>
      </c>
      <c r="F107" s="283">
        <v>5.46</v>
      </c>
      <c r="G107" s="283">
        <f>'COMP - SINAPI SEM DESON'!G113</f>
        <v>350.2</v>
      </c>
      <c r="H107" s="283">
        <f t="shared" si="23"/>
        <v>424.23</v>
      </c>
      <c r="I107" s="283">
        <f t="shared" si="24"/>
        <v>2316.29</v>
      </c>
      <c r="J107" s="283">
        <f>'COMPOSICOES - SINAPI COM DESON'!G117</f>
        <v>342.62</v>
      </c>
      <c r="K107" s="283">
        <f t="shared" si="25"/>
        <v>435.95</v>
      </c>
      <c r="L107" s="283">
        <f t="shared" si="26"/>
        <v>2380.2800000000002</v>
      </c>
    </row>
    <row r="108" spans="1:12" s="258" customFormat="1" ht="33.75" x14ac:dyDescent="0.2">
      <c r="A108" s="280" t="s">
        <v>189</v>
      </c>
      <c r="B108" s="280" t="s">
        <v>166</v>
      </c>
      <c r="C108" s="280" t="s">
        <v>186</v>
      </c>
      <c r="D108" s="261" t="s">
        <v>784</v>
      </c>
      <c r="E108" s="281" t="s">
        <v>11</v>
      </c>
      <c r="F108" s="283">
        <v>17.66</v>
      </c>
      <c r="G108" s="283">
        <v>444.99</v>
      </c>
      <c r="H108" s="283">
        <f t="shared" si="23"/>
        <v>539.05999999999995</v>
      </c>
      <c r="I108" s="283">
        <f t="shared" si="24"/>
        <v>9519.7900000000009</v>
      </c>
      <c r="J108" s="283">
        <v>438.75</v>
      </c>
      <c r="K108" s="283">
        <f t="shared" si="25"/>
        <v>558.27</v>
      </c>
      <c r="L108" s="283">
        <f t="shared" si="26"/>
        <v>9859.0400000000009</v>
      </c>
    </row>
    <row r="109" spans="1:12" s="258" customFormat="1" x14ac:dyDescent="0.2">
      <c r="A109" s="280" t="s">
        <v>190</v>
      </c>
      <c r="B109" s="280" t="s">
        <v>166</v>
      </c>
      <c r="C109" s="280">
        <v>85010</v>
      </c>
      <c r="D109" s="261" t="s">
        <v>989</v>
      </c>
      <c r="E109" s="281" t="s">
        <v>11</v>
      </c>
      <c r="F109" s="283">
        <v>225</v>
      </c>
      <c r="G109" s="283">
        <v>207.59</v>
      </c>
      <c r="H109" s="283">
        <f t="shared" si="23"/>
        <v>251.47</v>
      </c>
      <c r="I109" s="283">
        <f t="shared" si="24"/>
        <v>56580.75</v>
      </c>
      <c r="J109" s="283">
        <v>203.33</v>
      </c>
      <c r="K109" s="283">
        <f t="shared" si="25"/>
        <v>258.72000000000003</v>
      </c>
      <c r="L109" s="283">
        <f t="shared" si="26"/>
        <v>58212</v>
      </c>
    </row>
    <row r="110" spans="1:12" s="258" customFormat="1" x14ac:dyDescent="0.2">
      <c r="A110" s="280" t="s">
        <v>879</v>
      </c>
      <c r="B110" s="280" t="s">
        <v>166</v>
      </c>
      <c r="C110" s="280">
        <v>85002</v>
      </c>
      <c r="D110" s="261" t="s">
        <v>680</v>
      </c>
      <c r="E110" s="281" t="s">
        <v>11</v>
      </c>
      <c r="F110" s="283">
        <v>225</v>
      </c>
      <c r="G110" s="283">
        <v>231.98</v>
      </c>
      <c r="H110" s="283">
        <f t="shared" si="23"/>
        <v>281.02</v>
      </c>
      <c r="I110" s="283">
        <f t="shared" si="24"/>
        <v>63229.5</v>
      </c>
      <c r="J110" s="283">
        <v>230.09</v>
      </c>
      <c r="K110" s="283">
        <f t="shared" si="25"/>
        <v>292.77</v>
      </c>
      <c r="L110" s="283">
        <f t="shared" si="26"/>
        <v>65873.25</v>
      </c>
    </row>
    <row r="111" spans="1:12" s="258" customFormat="1" ht="22.5" x14ac:dyDescent="0.2">
      <c r="A111" s="280" t="s">
        <v>1034</v>
      </c>
      <c r="B111" s="280" t="s">
        <v>166</v>
      </c>
      <c r="C111" s="280" t="s">
        <v>1118</v>
      </c>
      <c r="D111" s="261" t="s">
        <v>1119</v>
      </c>
      <c r="E111" s="281" t="s">
        <v>1108</v>
      </c>
      <c r="F111" s="283">
        <v>0.7</v>
      </c>
      <c r="G111" s="283">
        <v>476.8</v>
      </c>
      <c r="H111" s="283">
        <f t="shared" si="23"/>
        <v>577.6</v>
      </c>
      <c r="I111" s="283">
        <f t="shared" si="24"/>
        <v>404.32</v>
      </c>
      <c r="J111" s="283">
        <v>467.32</v>
      </c>
      <c r="K111" s="283">
        <f t="shared" si="25"/>
        <v>594.62</v>
      </c>
      <c r="L111" s="283">
        <f t="shared" si="26"/>
        <v>416.23</v>
      </c>
    </row>
    <row r="112" spans="1:12" s="107" customFormat="1" x14ac:dyDescent="0.2">
      <c r="A112" s="121" t="s">
        <v>61</v>
      </c>
      <c r="B112" s="121"/>
      <c r="C112" s="121"/>
      <c r="D112" s="122" t="s">
        <v>107</v>
      </c>
      <c r="E112" s="123"/>
      <c r="F112" s="125"/>
      <c r="G112" s="125"/>
      <c r="H112" s="125"/>
      <c r="I112" s="124">
        <f>SUM(I113:I124)</f>
        <v>181643.45999999996</v>
      </c>
      <c r="J112" s="125"/>
      <c r="K112" s="125"/>
      <c r="L112" s="124">
        <f>SUM(L113:L124)</f>
        <v>179674.19999999998</v>
      </c>
    </row>
    <row r="113" spans="1:12" s="258" customFormat="1" ht="22.5" x14ac:dyDescent="0.2">
      <c r="A113" s="280" t="s">
        <v>62</v>
      </c>
      <c r="B113" s="280" t="s">
        <v>166</v>
      </c>
      <c r="C113" s="280" t="s">
        <v>1262</v>
      </c>
      <c r="D113" s="261" t="s">
        <v>1263</v>
      </c>
      <c r="E113" s="281" t="s">
        <v>1108</v>
      </c>
      <c r="F113" s="283">
        <v>4563.4399999999996</v>
      </c>
      <c r="G113" s="283">
        <v>11.01</v>
      </c>
      <c r="H113" s="283">
        <f>ROUND(G113*(1+$O$4),2)</f>
        <v>13.34</v>
      </c>
      <c r="I113" s="283">
        <f>TRUNC(F113*H113,2)</f>
        <v>60876.28</v>
      </c>
      <c r="J113" s="283">
        <v>10.18</v>
      </c>
      <c r="K113" s="283">
        <f>ROUND(J113*(1+$N$4),2)</f>
        <v>12.95</v>
      </c>
      <c r="L113" s="283">
        <f>TRUNC(F113*K113,2)</f>
        <v>59096.54</v>
      </c>
    </row>
    <row r="114" spans="1:12" s="258" customFormat="1" ht="33.75" x14ac:dyDescent="0.2">
      <c r="A114" s="280" t="s">
        <v>63</v>
      </c>
      <c r="B114" s="280" t="s">
        <v>166</v>
      </c>
      <c r="C114" s="280" t="s">
        <v>1266</v>
      </c>
      <c r="D114" s="261" t="s">
        <v>1267</v>
      </c>
      <c r="E114" s="281" t="s">
        <v>1108</v>
      </c>
      <c r="F114" s="283">
        <v>665.63</v>
      </c>
      <c r="G114" s="283">
        <v>13.23</v>
      </c>
      <c r="H114" s="283">
        <f>ROUND(G114*(1+$O$4),2)</f>
        <v>16.03</v>
      </c>
      <c r="I114" s="283">
        <f>TRUNC(F114*H114,2)</f>
        <v>10670.04</v>
      </c>
      <c r="J114" s="283">
        <v>12.59</v>
      </c>
      <c r="K114" s="283">
        <f>ROUND(J114*(1+$N$4),2)</f>
        <v>16.02</v>
      </c>
      <c r="L114" s="283">
        <f>TRUNC(F114*K114,2)</f>
        <v>10663.39</v>
      </c>
    </row>
    <row r="115" spans="1:12" s="258" customFormat="1" ht="33.75" x14ac:dyDescent="0.2">
      <c r="A115" s="280" t="s">
        <v>64</v>
      </c>
      <c r="B115" s="280" t="s">
        <v>166</v>
      </c>
      <c r="C115" s="280" t="s">
        <v>1268</v>
      </c>
      <c r="D115" s="261" t="s">
        <v>1269</v>
      </c>
      <c r="E115" s="281" t="s">
        <v>1108</v>
      </c>
      <c r="F115" s="283">
        <v>3897.8100000000099</v>
      </c>
      <c r="G115" s="283">
        <v>11.72</v>
      </c>
      <c r="H115" s="283">
        <f t="shared" ref="H115:H124" si="27">ROUND(G115*(1+$O$4),2)</f>
        <v>14.2</v>
      </c>
      <c r="I115" s="283">
        <f t="shared" ref="I115:I124" si="28">TRUNC(F115*H115,2)</f>
        <v>55348.9</v>
      </c>
      <c r="J115" s="283">
        <v>11.23</v>
      </c>
      <c r="K115" s="283">
        <f t="shared" ref="K115:K124" si="29">ROUND(J115*(1+$N$4),2)</f>
        <v>14.29</v>
      </c>
      <c r="L115" s="283">
        <f t="shared" ref="L115:L124" si="30">TRUNC(F115*K115,2)</f>
        <v>55699.7</v>
      </c>
    </row>
    <row r="116" spans="1:12" s="258" customFormat="1" ht="21" customHeight="1" x14ac:dyDescent="0.2">
      <c r="A116" s="280" t="s">
        <v>65</v>
      </c>
      <c r="B116" s="280" t="s">
        <v>166</v>
      </c>
      <c r="C116" s="280" t="s">
        <v>1270</v>
      </c>
      <c r="D116" s="261" t="s">
        <v>1271</v>
      </c>
      <c r="E116" s="281" t="s">
        <v>1108</v>
      </c>
      <c r="F116" s="283">
        <v>914.25000000000023</v>
      </c>
      <c r="G116" s="283">
        <v>12.16</v>
      </c>
      <c r="H116" s="283">
        <f t="shared" si="27"/>
        <v>14.73</v>
      </c>
      <c r="I116" s="283">
        <f t="shared" si="28"/>
        <v>13466.9</v>
      </c>
      <c r="J116" s="283">
        <v>11.67</v>
      </c>
      <c r="K116" s="283">
        <f t="shared" si="29"/>
        <v>14.85</v>
      </c>
      <c r="L116" s="283">
        <f t="shared" si="30"/>
        <v>13576.61</v>
      </c>
    </row>
    <row r="117" spans="1:12" s="258" customFormat="1" ht="45" x14ac:dyDescent="0.2">
      <c r="A117" s="280" t="s">
        <v>194</v>
      </c>
      <c r="B117" s="280" t="s">
        <v>166</v>
      </c>
      <c r="C117" s="280" t="s">
        <v>1272</v>
      </c>
      <c r="D117" s="261" t="s">
        <v>1273</v>
      </c>
      <c r="E117" s="281" t="s">
        <v>1108</v>
      </c>
      <c r="F117" s="283">
        <v>285.45999999999998</v>
      </c>
      <c r="G117" s="283">
        <v>17.239999999999998</v>
      </c>
      <c r="H117" s="283">
        <f t="shared" si="27"/>
        <v>20.88</v>
      </c>
      <c r="I117" s="283">
        <f t="shared" si="28"/>
        <v>5960.4</v>
      </c>
      <c r="J117" s="283">
        <v>15.93</v>
      </c>
      <c r="K117" s="283">
        <f t="shared" si="29"/>
        <v>20.27</v>
      </c>
      <c r="L117" s="283">
        <f t="shared" si="30"/>
        <v>5786.27</v>
      </c>
    </row>
    <row r="118" spans="1:12" s="258" customFormat="1" ht="25.9" customHeight="1" x14ac:dyDescent="0.2">
      <c r="A118" s="280" t="s">
        <v>195</v>
      </c>
      <c r="B118" s="280" t="s">
        <v>166</v>
      </c>
      <c r="C118" s="280" t="s">
        <v>1274</v>
      </c>
      <c r="D118" s="261" t="s">
        <v>1275</v>
      </c>
      <c r="E118" s="281" t="s">
        <v>1108</v>
      </c>
      <c r="F118" s="283">
        <v>321.93000000000012</v>
      </c>
      <c r="G118" s="283">
        <v>21.34</v>
      </c>
      <c r="H118" s="283">
        <f t="shared" si="27"/>
        <v>25.85</v>
      </c>
      <c r="I118" s="283">
        <f t="shared" si="28"/>
        <v>8321.89</v>
      </c>
      <c r="J118" s="283">
        <v>19.96</v>
      </c>
      <c r="K118" s="283">
        <f t="shared" si="29"/>
        <v>25.4</v>
      </c>
      <c r="L118" s="283">
        <f t="shared" si="30"/>
        <v>8177.02</v>
      </c>
    </row>
    <row r="119" spans="1:12" s="258" customFormat="1" ht="22.5" x14ac:dyDescent="0.2">
      <c r="A119" s="280" t="s">
        <v>196</v>
      </c>
      <c r="B119" s="280" t="s">
        <v>166</v>
      </c>
      <c r="C119" s="280" t="s">
        <v>1276</v>
      </c>
      <c r="D119" s="261" t="s">
        <v>838</v>
      </c>
      <c r="E119" s="281" t="s">
        <v>1108</v>
      </c>
      <c r="F119" s="283">
        <v>30.439999999999998</v>
      </c>
      <c r="G119" s="283">
        <v>24.76</v>
      </c>
      <c r="H119" s="283">
        <f t="shared" si="27"/>
        <v>29.99</v>
      </c>
      <c r="I119" s="283">
        <f t="shared" si="28"/>
        <v>912.89</v>
      </c>
      <c r="J119" s="283">
        <v>22.93</v>
      </c>
      <c r="K119" s="283">
        <f t="shared" si="29"/>
        <v>29.18</v>
      </c>
      <c r="L119" s="283">
        <f t="shared" si="30"/>
        <v>888.23</v>
      </c>
    </row>
    <row r="120" spans="1:12" s="258" customFormat="1" ht="45" x14ac:dyDescent="0.2">
      <c r="A120" s="280" t="s">
        <v>837</v>
      </c>
      <c r="B120" s="280" t="s">
        <v>166</v>
      </c>
      <c r="C120" s="280" t="s">
        <v>626</v>
      </c>
      <c r="D120" s="261" t="s">
        <v>627</v>
      </c>
      <c r="E120" s="281" t="s">
        <v>11</v>
      </c>
      <c r="F120" s="283">
        <v>180.85999999999999</v>
      </c>
      <c r="G120" s="283">
        <v>36.729999999999997</v>
      </c>
      <c r="H120" s="283">
        <f t="shared" si="27"/>
        <v>44.49</v>
      </c>
      <c r="I120" s="283">
        <f t="shared" si="28"/>
        <v>8046.46</v>
      </c>
      <c r="J120" s="283">
        <v>33.799999999999997</v>
      </c>
      <c r="K120" s="283">
        <f t="shared" si="29"/>
        <v>43.01</v>
      </c>
      <c r="L120" s="283">
        <f t="shared" si="30"/>
        <v>7778.78</v>
      </c>
    </row>
    <row r="121" spans="1:12" s="258" customFormat="1" ht="22.5" x14ac:dyDescent="0.2">
      <c r="A121" s="280" t="s">
        <v>1020</v>
      </c>
      <c r="B121" s="280" t="s">
        <v>166</v>
      </c>
      <c r="C121" s="280" t="s">
        <v>1115</v>
      </c>
      <c r="D121" s="261" t="s">
        <v>1022</v>
      </c>
      <c r="E121" s="281" t="s">
        <v>1108</v>
      </c>
      <c r="F121" s="283">
        <v>2841.48</v>
      </c>
      <c r="G121" s="283">
        <v>2.0299999999999998</v>
      </c>
      <c r="H121" s="283">
        <f t="shared" si="27"/>
        <v>2.46</v>
      </c>
      <c r="I121" s="283">
        <f t="shared" si="28"/>
        <v>6990.04</v>
      </c>
      <c r="J121" s="283">
        <v>1.93</v>
      </c>
      <c r="K121" s="283">
        <f t="shared" si="29"/>
        <v>2.46</v>
      </c>
      <c r="L121" s="283">
        <f t="shared" si="30"/>
        <v>6990.04</v>
      </c>
    </row>
    <row r="122" spans="1:12" s="258" customFormat="1" ht="22.5" x14ac:dyDescent="0.2">
      <c r="A122" s="280" t="s">
        <v>1021</v>
      </c>
      <c r="B122" s="280" t="s">
        <v>166</v>
      </c>
      <c r="C122" s="280" t="s">
        <v>1116</v>
      </c>
      <c r="D122" s="261" t="s">
        <v>1026</v>
      </c>
      <c r="E122" s="281" t="s">
        <v>1108</v>
      </c>
      <c r="F122" s="283">
        <v>1326.01</v>
      </c>
      <c r="G122" s="283">
        <v>2.86</v>
      </c>
      <c r="H122" s="283">
        <f t="shared" si="27"/>
        <v>3.46</v>
      </c>
      <c r="I122" s="283">
        <f t="shared" si="28"/>
        <v>4587.99</v>
      </c>
      <c r="J122" s="283">
        <v>2.76</v>
      </c>
      <c r="K122" s="283">
        <f t="shared" si="29"/>
        <v>3.51</v>
      </c>
      <c r="L122" s="283">
        <f t="shared" si="30"/>
        <v>4654.29</v>
      </c>
    </row>
    <row r="123" spans="1:12" s="258" customFormat="1" ht="12" customHeight="1" x14ac:dyDescent="0.2">
      <c r="A123" s="280" t="s">
        <v>1025</v>
      </c>
      <c r="B123" s="280" t="s">
        <v>166</v>
      </c>
      <c r="C123" s="280" t="s">
        <v>1151</v>
      </c>
      <c r="D123" s="261" t="s">
        <v>1152</v>
      </c>
      <c r="E123" s="281" t="s">
        <v>1108</v>
      </c>
      <c r="F123" s="283">
        <v>271.10999999999996</v>
      </c>
      <c r="G123" s="283">
        <v>18.09</v>
      </c>
      <c r="H123" s="283">
        <f t="shared" si="27"/>
        <v>21.91</v>
      </c>
      <c r="I123" s="283">
        <f t="shared" si="28"/>
        <v>5940.02</v>
      </c>
      <c r="J123" s="283">
        <v>16.98</v>
      </c>
      <c r="K123" s="283">
        <f t="shared" si="29"/>
        <v>21.61</v>
      </c>
      <c r="L123" s="283">
        <f t="shared" si="30"/>
        <v>5858.68</v>
      </c>
    </row>
    <row r="124" spans="1:12" s="258" customFormat="1" ht="22.5" x14ac:dyDescent="0.2">
      <c r="A124" s="280" t="s">
        <v>1449</v>
      </c>
      <c r="B124" s="280" t="s">
        <v>166</v>
      </c>
      <c r="C124" s="280" t="s">
        <v>1450</v>
      </c>
      <c r="D124" s="261" t="s">
        <v>1451</v>
      </c>
      <c r="E124" s="281" t="s">
        <v>1108</v>
      </c>
      <c r="F124" s="283">
        <v>21.79</v>
      </c>
      <c r="G124" s="283">
        <v>19.760000000000002</v>
      </c>
      <c r="H124" s="283">
        <f t="shared" si="27"/>
        <v>23.94</v>
      </c>
      <c r="I124" s="283">
        <f t="shared" si="28"/>
        <v>521.65</v>
      </c>
      <c r="J124" s="283">
        <v>18.2</v>
      </c>
      <c r="K124" s="283">
        <f t="shared" si="29"/>
        <v>23.16</v>
      </c>
      <c r="L124" s="283">
        <f t="shared" si="30"/>
        <v>504.65</v>
      </c>
    </row>
    <row r="125" spans="1:12" s="107" customFormat="1" x14ac:dyDescent="0.2">
      <c r="A125" s="121" t="s">
        <v>66</v>
      </c>
      <c r="B125" s="121"/>
      <c r="C125" s="121"/>
      <c r="D125" s="122" t="s">
        <v>108</v>
      </c>
      <c r="E125" s="123"/>
      <c r="F125" s="125"/>
      <c r="G125" s="125"/>
      <c r="H125" s="125"/>
      <c r="I125" s="124">
        <f>SUM(I126:I170)</f>
        <v>320800.24000000011</v>
      </c>
      <c r="J125" s="125"/>
      <c r="K125" s="125"/>
      <c r="L125" s="124">
        <f>SUM(L126:L170)</f>
        <v>325988.73</v>
      </c>
    </row>
    <row r="126" spans="1:12" s="258" customFormat="1" ht="56.25" x14ac:dyDescent="0.2">
      <c r="A126" s="280" t="s">
        <v>67</v>
      </c>
      <c r="B126" s="280" t="s">
        <v>166</v>
      </c>
      <c r="C126" s="280" t="s">
        <v>1323</v>
      </c>
      <c r="D126" s="261" t="s">
        <v>839</v>
      </c>
      <c r="E126" s="281" t="s">
        <v>204</v>
      </c>
      <c r="F126" s="283">
        <v>155</v>
      </c>
      <c r="G126" s="283">
        <v>109.33</v>
      </c>
      <c r="H126" s="283">
        <f t="shared" ref="H126:H170" si="31">ROUND(G126*(1+$O$4),2)</f>
        <v>132.44</v>
      </c>
      <c r="I126" s="283">
        <f t="shared" ref="I126:I170" si="32">TRUNC(F126*H126,2)</f>
        <v>20528.2</v>
      </c>
      <c r="J126" s="283">
        <v>101.33</v>
      </c>
      <c r="K126" s="283">
        <f t="shared" ref="K126:K170" si="33">ROUND(J126*(1+$N$4),2)</f>
        <v>128.93</v>
      </c>
      <c r="L126" s="283">
        <f t="shared" ref="L126:L170" si="34">TRUNC(F126*K126,2)</f>
        <v>19984.150000000001</v>
      </c>
    </row>
    <row r="127" spans="1:12" s="258" customFormat="1" ht="33.75" x14ac:dyDescent="0.2">
      <c r="A127" s="280" t="s">
        <v>68</v>
      </c>
      <c r="B127" s="280" t="s">
        <v>166</v>
      </c>
      <c r="C127" s="280" t="s">
        <v>1324</v>
      </c>
      <c r="D127" s="261" t="s">
        <v>1325</v>
      </c>
      <c r="E127" s="281" t="s">
        <v>204</v>
      </c>
      <c r="F127" s="283">
        <v>63</v>
      </c>
      <c r="G127" s="283">
        <v>21.25</v>
      </c>
      <c r="H127" s="283">
        <f t="shared" si="31"/>
        <v>25.74</v>
      </c>
      <c r="I127" s="283">
        <f t="shared" si="32"/>
        <v>1621.62</v>
      </c>
      <c r="J127" s="283">
        <v>20.170000000000002</v>
      </c>
      <c r="K127" s="283">
        <f t="shared" si="33"/>
        <v>25.66</v>
      </c>
      <c r="L127" s="283">
        <f t="shared" si="34"/>
        <v>1616.58</v>
      </c>
    </row>
    <row r="128" spans="1:12" s="258" customFormat="1" ht="33.75" x14ac:dyDescent="0.2">
      <c r="A128" s="280" t="s">
        <v>69</v>
      </c>
      <c r="B128" s="280" t="s">
        <v>166</v>
      </c>
      <c r="C128" s="280" t="s">
        <v>1326</v>
      </c>
      <c r="D128" s="261" t="s">
        <v>1327</v>
      </c>
      <c r="E128" s="281" t="s">
        <v>204</v>
      </c>
      <c r="F128" s="283">
        <v>3</v>
      </c>
      <c r="G128" s="283">
        <v>33.67</v>
      </c>
      <c r="H128" s="283">
        <f t="shared" si="31"/>
        <v>40.79</v>
      </c>
      <c r="I128" s="283">
        <f t="shared" si="32"/>
        <v>122.37</v>
      </c>
      <c r="J128" s="283">
        <v>32</v>
      </c>
      <c r="K128" s="283">
        <f t="shared" si="33"/>
        <v>40.72</v>
      </c>
      <c r="L128" s="283">
        <f t="shared" si="34"/>
        <v>122.16</v>
      </c>
    </row>
    <row r="129" spans="1:12" s="258" customFormat="1" ht="28.9" customHeight="1" x14ac:dyDescent="0.2">
      <c r="A129" s="280" t="s">
        <v>70</v>
      </c>
      <c r="B129" s="280" t="s">
        <v>166</v>
      </c>
      <c r="C129" s="280" t="s">
        <v>1328</v>
      </c>
      <c r="D129" s="261" t="s">
        <v>1329</v>
      </c>
      <c r="E129" s="281" t="s">
        <v>204</v>
      </c>
      <c r="F129" s="283">
        <v>5</v>
      </c>
      <c r="G129" s="283">
        <v>46.09</v>
      </c>
      <c r="H129" s="283">
        <f t="shared" si="31"/>
        <v>55.83</v>
      </c>
      <c r="I129" s="283">
        <f t="shared" si="32"/>
        <v>279.14999999999998</v>
      </c>
      <c r="J129" s="283">
        <v>43.83</v>
      </c>
      <c r="K129" s="283">
        <f t="shared" si="33"/>
        <v>55.77</v>
      </c>
      <c r="L129" s="283">
        <f t="shared" si="34"/>
        <v>278.85000000000002</v>
      </c>
    </row>
    <row r="130" spans="1:12" s="258" customFormat="1" ht="67.5" x14ac:dyDescent="0.2">
      <c r="A130" s="280" t="s">
        <v>71</v>
      </c>
      <c r="B130" s="280" t="s">
        <v>166</v>
      </c>
      <c r="C130" s="280" t="s">
        <v>1330</v>
      </c>
      <c r="D130" s="261" t="s">
        <v>1331</v>
      </c>
      <c r="E130" s="281" t="s">
        <v>204</v>
      </c>
      <c r="F130" s="283">
        <v>4</v>
      </c>
      <c r="G130" s="283">
        <v>164.62</v>
      </c>
      <c r="H130" s="283">
        <f t="shared" si="31"/>
        <v>199.42</v>
      </c>
      <c r="I130" s="283">
        <f t="shared" si="32"/>
        <v>797.68</v>
      </c>
      <c r="J130" s="283">
        <v>154.22</v>
      </c>
      <c r="K130" s="283">
        <f t="shared" si="33"/>
        <v>196.23</v>
      </c>
      <c r="L130" s="283">
        <f t="shared" si="34"/>
        <v>784.92</v>
      </c>
    </row>
    <row r="131" spans="1:12" s="258" customFormat="1" ht="37.15" customHeight="1" x14ac:dyDescent="0.2">
      <c r="A131" s="280" t="s">
        <v>72</v>
      </c>
      <c r="B131" s="280" t="s">
        <v>166</v>
      </c>
      <c r="C131" s="280" t="s">
        <v>1332</v>
      </c>
      <c r="D131" s="261" t="s">
        <v>1333</v>
      </c>
      <c r="E131" s="281" t="s">
        <v>204</v>
      </c>
      <c r="F131" s="283">
        <v>4</v>
      </c>
      <c r="G131" s="283">
        <v>37.479999999999997</v>
      </c>
      <c r="H131" s="283">
        <f t="shared" si="31"/>
        <v>45.4</v>
      </c>
      <c r="I131" s="283">
        <f t="shared" si="32"/>
        <v>181.6</v>
      </c>
      <c r="J131" s="283">
        <v>35.520000000000003</v>
      </c>
      <c r="K131" s="283">
        <f t="shared" si="33"/>
        <v>45.2</v>
      </c>
      <c r="L131" s="283">
        <f t="shared" si="34"/>
        <v>180.8</v>
      </c>
    </row>
    <row r="132" spans="1:12" s="258" customFormat="1" ht="33.75" x14ac:dyDescent="0.2">
      <c r="A132" s="280" t="s">
        <v>73</v>
      </c>
      <c r="B132" s="278" t="s">
        <v>166</v>
      </c>
      <c r="C132" s="278" t="s">
        <v>1334</v>
      </c>
      <c r="D132" s="261" t="s">
        <v>841</v>
      </c>
      <c r="E132" s="281" t="s">
        <v>204</v>
      </c>
      <c r="F132" s="283">
        <v>1</v>
      </c>
      <c r="G132" s="283">
        <v>19.46</v>
      </c>
      <c r="H132" s="283">
        <f t="shared" si="31"/>
        <v>23.57</v>
      </c>
      <c r="I132" s="283">
        <f t="shared" si="32"/>
        <v>23.57</v>
      </c>
      <c r="J132" s="283">
        <v>18.350000000000001</v>
      </c>
      <c r="K132" s="283">
        <f t="shared" si="33"/>
        <v>23.35</v>
      </c>
      <c r="L132" s="283">
        <f t="shared" si="34"/>
        <v>23.35</v>
      </c>
    </row>
    <row r="133" spans="1:12" s="258" customFormat="1" ht="56.25" x14ac:dyDescent="0.2">
      <c r="A133" s="280" t="s">
        <v>74</v>
      </c>
      <c r="B133" s="278" t="s">
        <v>166</v>
      </c>
      <c r="C133" s="278" t="s">
        <v>1335</v>
      </c>
      <c r="D133" s="261" t="s">
        <v>1336</v>
      </c>
      <c r="E133" s="281" t="s">
        <v>204</v>
      </c>
      <c r="F133" s="283">
        <v>3</v>
      </c>
      <c r="G133" s="283">
        <v>158.41</v>
      </c>
      <c r="H133" s="283">
        <f t="shared" si="31"/>
        <v>191.9</v>
      </c>
      <c r="I133" s="283">
        <f t="shared" si="32"/>
        <v>575.70000000000005</v>
      </c>
      <c r="J133" s="283">
        <v>148.1</v>
      </c>
      <c r="K133" s="283">
        <f t="shared" si="33"/>
        <v>188.44</v>
      </c>
      <c r="L133" s="283">
        <f t="shared" si="34"/>
        <v>565.32000000000005</v>
      </c>
    </row>
    <row r="134" spans="1:12" s="258" customFormat="1" ht="45" x14ac:dyDescent="0.2">
      <c r="A134" s="280" t="s">
        <v>75</v>
      </c>
      <c r="B134" s="280" t="s">
        <v>166</v>
      </c>
      <c r="C134" s="280" t="s">
        <v>1337</v>
      </c>
      <c r="D134" s="261" t="s">
        <v>842</v>
      </c>
      <c r="E134" s="281" t="s">
        <v>204</v>
      </c>
      <c r="F134" s="283">
        <v>354</v>
      </c>
      <c r="G134" s="283">
        <v>134.34</v>
      </c>
      <c r="H134" s="283">
        <f t="shared" si="31"/>
        <v>162.74</v>
      </c>
      <c r="I134" s="283">
        <f t="shared" si="32"/>
        <v>57609.96</v>
      </c>
      <c r="J134" s="283">
        <v>125.29</v>
      </c>
      <c r="K134" s="283">
        <f t="shared" si="33"/>
        <v>159.41999999999999</v>
      </c>
      <c r="L134" s="283">
        <f t="shared" si="34"/>
        <v>56434.68</v>
      </c>
    </row>
    <row r="135" spans="1:12" s="258" customFormat="1" ht="33.75" x14ac:dyDescent="0.2">
      <c r="A135" s="280" t="s">
        <v>76</v>
      </c>
      <c r="B135" s="278" t="s">
        <v>166</v>
      </c>
      <c r="C135" s="278" t="s">
        <v>1338</v>
      </c>
      <c r="D135" s="261" t="s">
        <v>1339</v>
      </c>
      <c r="E135" s="281" t="s">
        <v>204</v>
      </c>
      <c r="F135" s="283">
        <v>45</v>
      </c>
      <c r="G135" s="283">
        <v>25.09</v>
      </c>
      <c r="H135" s="283">
        <f t="shared" si="31"/>
        <v>30.39</v>
      </c>
      <c r="I135" s="283">
        <f t="shared" si="32"/>
        <v>1367.55</v>
      </c>
      <c r="J135" s="283">
        <v>23.72</v>
      </c>
      <c r="K135" s="283">
        <f t="shared" si="33"/>
        <v>30.18</v>
      </c>
      <c r="L135" s="283">
        <f t="shared" si="34"/>
        <v>1358.1</v>
      </c>
    </row>
    <row r="136" spans="1:12" s="258" customFormat="1" ht="56.25" x14ac:dyDescent="0.2">
      <c r="A136" s="280" t="s">
        <v>112</v>
      </c>
      <c r="B136" s="280" t="s">
        <v>166</v>
      </c>
      <c r="C136" s="280" t="s">
        <v>1340</v>
      </c>
      <c r="D136" s="261" t="s">
        <v>1341</v>
      </c>
      <c r="E136" s="281" t="s">
        <v>204</v>
      </c>
      <c r="F136" s="283">
        <v>55</v>
      </c>
      <c r="G136" s="283">
        <v>176.88</v>
      </c>
      <c r="H136" s="283">
        <f t="shared" si="31"/>
        <v>214.27</v>
      </c>
      <c r="I136" s="283">
        <f t="shared" si="32"/>
        <v>11784.85</v>
      </c>
      <c r="J136" s="283">
        <v>167.11</v>
      </c>
      <c r="K136" s="283">
        <f t="shared" si="33"/>
        <v>212.63</v>
      </c>
      <c r="L136" s="283">
        <f t="shared" si="34"/>
        <v>11694.65</v>
      </c>
    </row>
    <row r="137" spans="1:12" s="258" customFormat="1" ht="22.5" x14ac:dyDescent="0.2">
      <c r="A137" s="280" t="s">
        <v>113</v>
      </c>
      <c r="B137" s="280" t="s">
        <v>166</v>
      </c>
      <c r="C137" s="280" t="s">
        <v>1342</v>
      </c>
      <c r="D137" s="261" t="s">
        <v>1343</v>
      </c>
      <c r="E137" s="281" t="s">
        <v>204</v>
      </c>
      <c r="F137" s="283">
        <v>124</v>
      </c>
      <c r="G137" s="283">
        <v>41.53</v>
      </c>
      <c r="H137" s="283">
        <f t="shared" si="31"/>
        <v>50.31</v>
      </c>
      <c r="I137" s="283">
        <f t="shared" si="32"/>
        <v>6238.44</v>
      </c>
      <c r="J137" s="283">
        <v>40.78</v>
      </c>
      <c r="K137" s="283">
        <f t="shared" si="33"/>
        <v>51.89</v>
      </c>
      <c r="L137" s="283">
        <f t="shared" si="34"/>
        <v>6434.36</v>
      </c>
    </row>
    <row r="138" spans="1:12" s="258" customFormat="1" ht="56.25" x14ac:dyDescent="0.2">
      <c r="A138" s="280" t="s">
        <v>114</v>
      </c>
      <c r="B138" s="280" t="s">
        <v>166</v>
      </c>
      <c r="C138" s="280" t="s">
        <v>1344</v>
      </c>
      <c r="D138" s="285" t="s">
        <v>1345</v>
      </c>
      <c r="E138" s="281" t="s">
        <v>204</v>
      </c>
      <c r="F138" s="283">
        <v>1</v>
      </c>
      <c r="G138" s="283">
        <v>117.29</v>
      </c>
      <c r="H138" s="283">
        <f t="shared" si="31"/>
        <v>142.09</v>
      </c>
      <c r="I138" s="283">
        <f t="shared" si="32"/>
        <v>142.09</v>
      </c>
      <c r="J138" s="283">
        <v>113.56</v>
      </c>
      <c r="K138" s="283">
        <f t="shared" si="33"/>
        <v>144.49</v>
      </c>
      <c r="L138" s="283">
        <f t="shared" si="34"/>
        <v>144.49</v>
      </c>
    </row>
    <row r="139" spans="1:12" s="258" customFormat="1" ht="67.5" x14ac:dyDescent="0.2">
      <c r="A139" s="280" t="s">
        <v>115</v>
      </c>
      <c r="B139" s="280" t="s">
        <v>399</v>
      </c>
      <c r="C139" s="280" t="s">
        <v>968</v>
      </c>
      <c r="D139" s="261" t="s">
        <v>326</v>
      </c>
      <c r="E139" s="281" t="s">
        <v>111</v>
      </c>
      <c r="F139" s="283">
        <v>14</v>
      </c>
      <c r="G139" s="283">
        <f>'COMP - SINAPI SEM DESON'!G263</f>
        <v>74.239999999999995</v>
      </c>
      <c r="H139" s="283">
        <f t="shared" si="31"/>
        <v>89.93</v>
      </c>
      <c r="I139" s="283">
        <f t="shared" si="32"/>
        <v>1259.02</v>
      </c>
      <c r="J139" s="283">
        <f>'COMPOSICOES - SINAPI COM DESON'!G267</f>
        <v>69.91</v>
      </c>
      <c r="K139" s="283">
        <f t="shared" si="33"/>
        <v>88.95</v>
      </c>
      <c r="L139" s="283">
        <f t="shared" si="34"/>
        <v>1245.3</v>
      </c>
    </row>
    <row r="140" spans="1:12" s="258" customFormat="1" ht="22.5" x14ac:dyDescent="0.2">
      <c r="A140" s="280" t="s">
        <v>116</v>
      </c>
      <c r="B140" s="280" t="s">
        <v>166</v>
      </c>
      <c r="C140" s="280" t="s">
        <v>884</v>
      </c>
      <c r="D140" s="261" t="s">
        <v>883</v>
      </c>
      <c r="E140" s="281" t="s">
        <v>138</v>
      </c>
      <c r="F140" s="283">
        <v>5</v>
      </c>
      <c r="G140" s="283">
        <v>294.52</v>
      </c>
      <c r="H140" s="283">
        <f t="shared" si="31"/>
        <v>356.78</v>
      </c>
      <c r="I140" s="283">
        <f t="shared" si="32"/>
        <v>1783.9</v>
      </c>
      <c r="J140" s="283">
        <v>287.3</v>
      </c>
      <c r="K140" s="283">
        <f t="shared" si="33"/>
        <v>365.56</v>
      </c>
      <c r="L140" s="283">
        <f t="shared" si="34"/>
        <v>1827.8</v>
      </c>
    </row>
    <row r="141" spans="1:12" s="258" customFormat="1" ht="33.75" x14ac:dyDescent="0.2">
      <c r="A141" s="280" t="s">
        <v>432</v>
      </c>
      <c r="B141" s="280" t="s">
        <v>166</v>
      </c>
      <c r="C141" s="280">
        <v>83399</v>
      </c>
      <c r="D141" s="261" t="s">
        <v>932</v>
      </c>
      <c r="E141" s="281" t="s">
        <v>138</v>
      </c>
      <c r="F141" s="283">
        <v>7</v>
      </c>
      <c r="G141" s="283">
        <v>29.83</v>
      </c>
      <c r="H141" s="283">
        <f t="shared" si="31"/>
        <v>36.14</v>
      </c>
      <c r="I141" s="283">
        <f t="shared" si="32"/>
        <v>252.98</v>
      </c>
      <c r="J141" s="283">
        <v>28.53</v>
      </c>
      <c r="K141" s="283">
        <f t="shared" si="33"/>
        <v>36.299999999999997</v>
      </c>
      <c r="L141" s="283">
        <f t="shared" si="34"/>
        <v>254.1</v>
      </c>
    </row>
    <row r="142" spans="1:12" s="258" customFormat="1" ht="45" x14ac:dyDescent="0.2">
      <c r="A142" s="280" t="s">
        <v>117</v>
      </c>
      <c r="B142" s="280" t="s">
        <v>166</v>
      </c>
      <c r="C142" s="280" t="s">
        <v>843</v>
      </c>
      <c r="D142" s="285" t="s">
        <v>844</v>
      </c>
      <c r="E142" s="281" t="s">
        <v>138</v>
      </c>
      <c r="F142" s="283">
        <v>97</v>
      </c>
      <c r="G142" s="283">
        <v>181.57</v>
      </c>
      <c r="H142" s="283">
        <f t="shared" si="31"/>
        <v>219.95</v>
      </c>
      <c r="I142" s="283">
        <f t="shared" si="32"/>
        <v>21335.15</v>
      </c>
      <c r="J142" s="283">
        <v>176.58</v>
      </c>
      <c r="K142" s="283">
        <f t="shared" si="33"/>
        <v>224.68</v>
      </c>
      <c r="L142" s="283">
        <f t="shared" si="34"/>
        <v>21793.96</v>
      </c>
    </row>
    <row r="143" spans="1:12" s="258" customFormat="1" ht="45" x14ac:dyDescent="0.2">
      <c r="A143" s="280" t="s">
        <v>118</v>
      </c>
      <c r="B143" s="280" t="s">
        <v>166</v>
      </c>
      <c r="C143" s="280" t="s">
        <v>1346</v>
      </c>
      <c r="D143" s="261" t="s">
        <v>1347</v>
      </c>
      <c r="E143" s="281" t="s">
        <v>204</v>
      </c>
      <c r="F143" s="283">
        <v>33</v>
      </c>
      <c r="G143" s="283">
        <v>137.21</v>
      </c>
      <c r="H143" s="283">
        <f t="shared" si="31"/>
        <v>166.22</v>
      </c>
      <c r="I143" s="283">
        <f t="shared" si="32"/>
        <v>5485.26</v>
      </c>
      <c r="J143" s="283">
        <v>132.79</v>
      </c>
      <c r="K143" s="283">
        <f t="shared" si="33"/>
        <v>168.96</v>
      </c>
      <c r="L143" s="283">
        <f t="shared" si="34"/>
        <v>5575.68</v>
      </c>
    </row>
    <row r="144" spans="1:12" s="258" customFormat="1" ht="22.5" x14ac:dyDescent="0.2">
      <c r="A144" s="280" t="s">
        <v>119</v>
      </c>
      <c r="B144" s="280" t="s">
        <v>399</v>
      </c>
      <c r="C144" s="280" t="s">
        <v>421</v>
      </c>
      <c r="D144" s="261" t="str">
        <f>'COMPOSICOES - SINAPI COM DESON'!D70:G70</f>
        <v>LUMINÁRIA LED DE EMBUTIDO LED 17X17- FORNECIMENTO E INSTALACAO</v>
      </c>
      <c r="E144" s="281" t="s">
        <v>49</v>
      </c>
      <c r="F144" s="283">
        <v>16</v>
      </c>
      <c r="G144" s="283">
        <f>'COMP - SINAPI SEM DESON'!G74</f>
        <v>44.527866666666668</v>
      </c>
      <c r="H144" s="283">
        <f t="shared" si="31"/>
        <v>53.94</v>
      </c>
      <c r="I144" s="283">
        <f t="shared" si="32"/>
        <v>863.04</v>
      </c>
      <c r="J144" s="283">
        <f>'COMPOSICOES - SINAPI COM DESON'!G79</f>
        <v>42.722866666666661</v>
      </c>
      <c r="K144" s="283">
        <f t="shared" si="33"/>
        <v>54.36</v>
      </c>
      <c r="L144" s="283">
        <f t="shared" si="34"/>
        <v>869.76</v>
      </c>
    </row>
    <row r="145" spans="1:12" s="258" customFormat="1" ht="22.5" x14ac:dyDescent="0.2">
      <c r="A145" s="280" t="s">
        <v>120</v>
      </c>
      <c r="B145" s="280" t="s">
        <v>399</v>
      </c>
      <c r="C145" s="280" t="s">
        <v>428</v>
      </c>
      <c r="D145" s="261" t="str">
        <f>'COMPOSICOES - SINAPI COM DESON'!D83:G83</f>
        <v>LUMINÁRIA LED DE EMBUTIDO LED 30X30 - FORNECIMENTO E INSTALACAO</v>
      </c>
      <c r="E145" s="281" t="s">
        <v>49</v>
      </c>
      <c r="F145" s="283">
        <v>65</v>
      </c>
      <c r="G145" s="283">
        <f>'COMP - SINAPI SEM DESON'!G87</f>
        <v>57.33786666666667</v>
      </c>
      <c r="H145" s="283">
        <f t="shared" si="31"/>
        <v>69.459999999999994</v>
      </c>
      <c r="I145" s="283">
        <f t="shared" si="32"/>
        <v>4514.8999999999996</v>
      </c>
      <c r="J145" s="283">
        <f>'COMPOSICOES - SINAPI COM DESON'!G92</f>
        <v>55.532866666666671</v>
      </c>
      <c r="K145" s="283">
        <f t="shared" si="33"/>
        <v>70.66</v>
      </c>
      <c r="L145" s="283">
        <f t="shared" si="34"/>
        <v>4592.8999999999996</v>
      </c>
    </row>
    <row r="146" spans="1:12" s="258" customFormat="1" ht="63" customHeight="1" x14ac:dyDescent="0.2">
      <c r="A146" s="280" t="s">
        <v>137</v>
      </c>
      <c r="B146" s="280" t="s">
        <v>399</v>
      </c>
      <c r="C146" s="280" t="s">
        <v>975</v>
      </c>
      <c r="D146" s="261" t="s">
        <v>361</v>
      </c>
      <c r="E146" s="281" t="s">
        <v>49</v>
      </c>
      <c r="F146" s="283">
        <v>3</v>
      </c>
      <c r="G146" s="283">
        <f>'COMP - SINAPI SEM DESON'!G275</f>
        <v>204.31</v>
      </c>
      <c r="H146" s="283">
        <f t="shared" si="31"/>
        <v>247.5</v>
      </c>
      <c r="I146" s="283">
        <f t="shared" si="32"/>
        <v>742.5</v>
      </c>
      <c r="J146" s="283">
        <f>'COMPOSICOES - SINAPI COM DESON'!G279</f>
        <v>198.9</v>
      </c>
      <c r="K146" s="283">
        <f t="shared" si="33"/>
        <v>253.08</v>
      </c>
      <c r="L146" s="283">
        <f t="shared" si="34"/>
        <v>759.24</v>
      </c>
    </row>
    <row r="147" spans="1:12" s="258" customFormat="1" ht="49.9" customHeight="1" x14ac:dyDescent="0.2">
      <c r="A147" s="280" t="s">
        <v>136</v>
      </c>
      <c r="B147" s="280" t="s">
        <v>399</v>
      </c>
      <c r="C147" s="280" t="s">
        <v>976</v>
      </c>
      <c r="D147" s="261" t="s">
        <v>429</v>
      </c>
      <c r="E147" s="281" t="s">
        <v>18</v>
      </c>
      <c r="F147" s="283">
        <v>86</v>
      </c>
      <c r="G147" s="283">
        <f>'COMP - SINAPI SEM DESON'!G287</f>
        <v>654.33000000000004</v>
      </c>
      <c r="H147" s="283">
        <f t="shared" si="31"/>
        <v>792.66</v>
      </c>
      <c r="I147" s="283">
        <f t="shared" si="32"/>
        <v>68168.759999999995</v>
      </c>
      <c r="J147" s="283">
        <f>'COMPOSICOES - SINAPI COM DESON'!G291</f>
        <v>643.5</v>
      </c>
      <c r="K147" s="283">
        <f t="shared" si="33"/>
        <v>818.79</v>
      </c>
      <c r="L147" s="283">
        <f t="shared" si="34"/>
        <v>70415.94</v>
      </c>
    </row>
    <row r="148" spans="1:12" s="258" customFormat="1" ht="66" customHeight="1" x14ac:dyDescent="0.2">
      <c r="A148" s="280" t="s">
        <v>135</v>
      </c>
      <c r="B148" s="280" t="s">
        <v>165</v>
      </c>
      <c r="C148" s="280" t="s">
        <v>329</v>
      </c>
      <c r="D148" s="261" t="s">
        <v>330</v>
      </c>
      <c r="E148" s="281" t="s">
        <v>49</v>
      </c>
      <c r="F148" s="283">
        <v>10</v>
      </c>
      <c r="G148" s="283">
        <v>129.30000000000001</v>
      </c>
      <c r="H148" s="283">
        <f t="shared" si="31"/>
        <v>156.63</v>
      </c>
      <c r="I148" s="283">
        <f t="shared" si="32"/>
        <v>1566.3</v>
      </c>
      <c r="J148" s="283">
        <v>124.2</v>
      </c>
      <c r="K148" s="283">
        <f t="shared" si="33"/>
        <v>158.03</v>
      </c>
      <c r="L148" s="283">
        <f t="shared" si="34"/>
        <v>1580.3</v>
      </c>
    </row>
    <row r="149" spans="1:12" s="258" customFormat="1" ht="33.75" x14ac:dyDescent="0.2">
      <c r="A149" s="280" t="s">
        <v>134</v>
      </c>
      <c r="B149" s="280" t="s">
        <v>166</v>
      </c>
      <c r="C149" s="280" t="s">
        <v>1401</v>
      </c>
      <c r="D149" s="261" t="s">
        <v>1402</v>
      </c>
      <c r="E149" s="281" t="s">
        <v>204</v>
      </c>
      <c r="F149" s="283">
        <v>40</v>
      </c>
      <c r="G149" s="283">
        <v>242.86</v>
      </c>
      <c r="H149" s="283">
        <f t="shared" si="31"/>
        <v>294.2</v>
      </c>
      <c r="I149" s="283">
        <f t="shared" si="32"/>
        <v>11768</v>
      </c>
      <c r="J149" s="283">
        <v>241.71</v>
      </c>
      <c r="K149" s="283">
        <f t="shared" si="33"/>
        <v>307.55</v>
      </c>
      <c r="L149" s="283">
        <f t="shared" si="34"/>
        <v>12302</v>
      </c>
    </row>
    <row r="150" spans="1:12" s="258" customFormat="1" ht="22.5" x14ac:dyDescent="0.2">
      <c r="A150" s="280" t="s">
        <v>133</v>
      </c>
      <c r="B150" s="280" t="s">
        <v>399</v>
      </c>
      <c r="C150" s="280" t="s">
        <v>1403</v>
      </c>
      <c r="D150" s="261" t="s">
        <v>966</v>
      </c>
      <c r="E150" s="281" t="s">
        <v>49</v>
      </c>
      <c r="F150" s="283">
        <v>1</v>
      </c>
      <c r="G150" s="283">
        <f>'COMP - SINAPI SEM DESON'!G251</f>
        <v>144.18</v>
      </c>
      <c r="H150" s="283">
        <f t="shared" si="31"/>
        <v>174.66</v>
      </c>
      <c r="I150" s="283">
        <f t="shared" si="32"/>
        <v>174.66</v>
      </c>
      <c r="J150" s="283">
        <f>'COMPOSICOES - SINAPI COM DESON'!G255</f>
        <v>140.57</v>
      </c>
      <c r="K150" s="283">
        <f t="shared" si="33"/>
        <v>178.86</v>
      </c>
      <c r="L150" s="283">
        <f t="shared" si="34"/>
        <v>178.86</v>
      </c>
    </row>
    <row r="151" spans="1:12" s="258" customFormat="1" ht="46.9" customHeight="1" x14ac:dyDescent="0.2">
      <c r="A151" s="280" t="s">
        <v>132</v>
      </c>
      <c r="B151" s="280" t="s">
        <v>166</v>
      </c>
      <c r="C151" s="280" t="s">
        <v>354</v>
      </c>
      <c r="D151" s="261" t="s">
        <v>355</v>
      </c>
      <c r="E151" s="281" t="s">
        <v>138</v>
      </c>
      <c r="F151" s="283">
        <v>1</v>
      </c>
      <c r="G151" s="283">
        <v>55.82</v>
      </c>
      <c r="H151" s="283">
        <f t="shared" si="31"/>
        <v>67.62</v>
      </c>
      <c r="I151" s="283">
        <f t="shared" si="32"/>
        <v>67.62</v>
      </c>
      <c r="J151" s="283">
        <v>52.21</v>
      </c>
      <c r="K151" s="283">
        <f t="shared" si="33"/>
        <v>66.430000000000007</v>
      </c>
      <c r="L151" s="283">
        <f t="shared" si="34"/>
        <v>66.430000000000007</v>
      </c>
    </row>
    <row r="152" spans="1:12" s="258" customFormat="1" ht="56.45" customHeight="1" x14ac:dyDescent="0.2">
      <c r="A152" s="280" t="s">
        <v>131</v>
      </c>
      <c r="B152" s="280" t="s">
        <v>840</v>
      </c>
      <c r="C152" s="280" t="s">
        <v>845</v>
      </c>
      <c r="D152" s="261" t="s">
        <v>846</v>
      </c>
      <c r="E152" s="281" t="s">
        <v>138</v>
      </c>
      <c r="F152" s="283">
        <v>12</v>
      </c>
      <c r="G152" s="283">
        <v>348.06</v>
      </c>
      <c r="H152" s="283">
        <f t="shared" si="31"/>
        <v>421.64</v>
      </c>
      <c r="I152" s="283">
        <f t="shared" si="32"/>
        <v>5059.68</v>
      </c>
      <c r="J152" s="283">
        <v>339.03</v>
      </c>
      <c r="K152" s="283">
        <f t="shared" si="33"/>
        <v>431.38</v>
      </c>
      <c r="L152" s="283">
        <f t="shared" si="34"/>
        <v>5176.5600000000004</v>
      </c>
    </row>
    <row r="153" spans="1:12" s="258" customFormat="1" ht="58.15" customHeight="1" x14ac:dyDescent="0.2">
      <c r="A153" s="280" t="s">
        <v>145</v>
      </c>
      <c r="B153" s="280" t="s">
        <v>166</v>
      </c>
      <c r="C153" s="280" t="s">
        <v>350</v>
      </c>
      <c r="D153" s="261" t="s">
        <v>351</v>
      </c>
      <c r="E153" s="281" t="s">
        <v>138</v>
      </c>
      <c r="F153" s="283">
        <v>3</v>
      </c>
      <c r="G153" s="283">
        <v>404.34</v>
      </c>
      <c r="H153" s="283">
        <f t="shared" si="31"/>
        <v>489.82</v>
      </c>
      <c r="I153" s="283">
        <f t="shared" si="32"/>
        <v>1469.46</v>
      </c>
      <c r="J153" s="283">
        <v>393.51</v>
      </c>
      <c r="K153" s="283">
        <f t="shared" si="33"/>
        <v>500.7</v>
      </c>
      <c r="L153" s="283">
        <f t="shared" si="34"/>
        <v>1502.1</v>
      </c>
    </row>
    <row r="154" spans="1:12" s="258" customFormat="1" ht="56.25" x14ac:dyDescent="0.2">
      <c r="A154" s="280" t="s">
        <v>433</v>
      </c>
      <c r="B154" s="280" t="s">
        <v>166</v>
      </c>
      <c r="C154" s="280" t="s">
        <v>886</v>
      </c>
      <c r="D154" s="261" t="s">
        <v>885</v>
      </c>
      <c r="E154" s="281" t="s">
        <v>138</v>
      </c>
      <c r="F154" s="283">
        <v>3</v>
      </c>
      <c r="G154" s="283">
        <v>776.11</v>
      </c>
      <c r="H154" s="283">
        <f t="shared" si="31"/>
        <v>940.18</v>
      </c>
      <c r="I154" s="283">
        <f t="shared" si="32"/>
        <v>2820.54</v>
      </c>
      <c r="J154" s="283">
        <v>763.47</v>
      </c>
      <c r="K154" s="283">
        <f t="shared" si="33"/>
        <v>971.44</v>
      </c>
      <c r="L154" s="283">
        <f t="shared" si="34"/>
        <v>2914.32</v>
      </c>
    </row>
    <row r="155" spans="1:12" s="258" customFormat="1" ht="42.6" customHeight="1" x14ac:dyDescent="0.2">
      <c r="A155" s="280" t="s">
        <v>434</v>
      </c>
      <c r="B155" s="280" t="s">
        <v>166</v>
      </c>
      <c r="C155" s="280">
        <v>93656</v>
      </c>
      <c r="D155" s="261" t="s">
        <v>887</v>
      </c>
      <c r="E155" s="281" t="s">
        <v>138</v>
      </c>
      <c r="F155" s="283">
        <v>174</v>
      </c>
      <c r="G155" s="283">
        <v>11.42</v>
      </c>
      <c r="H155" s="283">
        <f t="shared" si="31"/>
        <v>13.83</v>
      </c>
      <c r="I155" s="283">
        <f t="shared" si="32"/>
        <v>2406.42</v>
      </c>
      <c r="J155" s="283">
        <v>11.18</v>
      </c>
      <c r="K155" s="283">
        <f t="shared" si="33"/>
        <v>14.23</v>
      </c>
      <c r="L155" s="283">
        <f t="shared" si="34"/>
        <v>2476.02</v>
      </c>
    </row>
    <row r="156" spans="1:12" s="258" customFormat="1" ht="36" customHeight="1" x14ac:dyDescent="0.2">
      <c r="A156" s="280" t="s">
        <v>435</v>
      </c>
      <c r="B156" s="280" t="s">
        <v>166</v>
      </c>
      <c r="C156" s="280">
        <v>93658</v>
      </c>
      <c r="D156" s="261" t="s">
        <v>888</v>
      </c>
      <c r="E156" s="281" t="s">
        <v>138</v>
      </c>
      <c r="F156" s="283">
        <v>8</v>
      </c>
      <c r="G156" s="283">
        <v>18.07</v>
      </c>
      <c r="H156" s="283">
        <f t="shared" si="31"/>
        <v>21.89</v>
      </c>
      <c r="I156" s="283">
        <f t="shared" si="32"/>
        <v>175.12</v>
      </c>
      <c r="J156" s="283">
        <v>17.579999999999998</v>
      </c>
      <c r="K156" s="283">
        <f t="shared" si="33"/>
        <v>22.37</v>
      </c>
      <c r="L156" s="283">
        <f t="shared" si="34"/>
        <v>178.96</v>
      </c>
    </row>
    <row r="157" spans="1:12" s="258" customFormat="1" ht="33.75" x14ac:dyDescent="0.2">
      <c r="A157" s="280" t="s">
        <v>436</v>
      </c>
      <c r="B157" s="280" t="s">
        <v>166</v>
      </c>
      <c r="C157" s="280" t="s">
        <v>356</v>
      </c>
      <c r="D157" s="261" t="s">
        <v>357</v>
      </c>
      <c r="E157" s="281" t="s">
        <v>138</v>
      </c>
      <c r="F157" s="283">
        <v>1</v>
      </c>
      <c r="G157" s="283">
        <v>510.97</v>
      </c>
      <c r="H157" s="283">
        <f t="shared" si="31"/>
        <v>618.99</v>
      </c>
      <c r="I157" s="283">
        <f t="shared" si="32"/>
        <v>618.99</v>
      </c>
      <c r="J157" s="283">
        <v>509.32</v>
      </c>
      <c r="K157" s="283">
        <f t="shared" si="33"/>
        <v>648.05999999999995</v>
      </c>
      <c r="L157" s="283">
        <f t="shared" si="34"/>
        <v>648.05999999999995</v>
      </c>
    </row>
    <row r="158" spans="1:12" s="258" customFormat="1" ht="33.75" x14ac:dyDescent="0.2">
      <c r="A158" s="280" t="s">
        <v>437</v>
      </c>
      <c r="B158" s="280" t="s">
        <v>166</v>
      </c>
      <c r="C158" s="280">
        <v>93008</v>
      </c>
      <c r="D158" s="261" t="s">
        <v>933</v>
      </c>
      <c r="E158" s="281" t="s">
        <v>18</v>
      </c>
      <c r="F158" s="283">
        <v>20</v>
      </c>
      <c r="G158" s="283">
        <v>10.92</v>
      </c>
      <c r="H158" s="283">
        <f t="shared" si="31"/>
        <v>13.23</v>
      </c>
      <c r="I158" s="283">
        <f t="shared" si="32"/>
        <v>264.60000000000002</v>
      </c>
      <c r="J158" s="283">
        <v>10.65</v>
      </c>
      <c r="K158" s="283">
        <f t="shared" si="33"/>
        <v>13.55</v>
      </c>
      <c r="L158" s="283">
        <f t="shared" si="34"/>
        <v>271</v>
      </c>
    </row>
    <row r="159" spans="1:12" s="258" customFormat="1" ht="45" x14ac:dyDescent="0.2">
      <c r="A159" s="280" t="s">
        <v>438</v>
      </c>
      <c r="B159" s="280" t="s">
        <v>840</v>
      </c>
      <c r="C159" s="280">
        <v>91932</v>
      </c>
      <c r="D159" s="261" t="s">
        <v>934</v>
      </c>
      <c r="E159" s="281" t="s">
        <v>18</v>
      </c>
      <c r="F159" s="283">
        <v>80</v>
      </c>
      <c r="G159" s="283">
        <v>11.41</v>
      </c>
      <c r="H159" s="283">
        <f t="shared" si="31"/>
        <v>13.82</v>
      </c>
      <c r="I159" s="283">
        <f t="shared" si="32"/>
        <v>1105.5999999999999</v>
      </c>
      <c r="J159" s="283">
        <v>11.12</v>
      </c>
      <c r="K159" s="283">
        <f t="shared" si="33"/>
        <v>14.15</v>
      </c>
      <c r="L159" s="283">
        <f t="shared" si="34"/>
        <v>1132</v>
      </c>
    </row>
    <row r="160" spans="1:12" s="258" customFormat="1" ht="45" x14ac:dyDescent="0.2">
      <c r="A160" s="280" t="s">
        <v>439</v>
      </c>
      <c r="B160" s="280" t="s">
        <v>166</v>
      </c>
      <c r="C160" s="280" t="s">
        <v>1348</v>
      </c>
      <c r="D160" s="261" t="s">
        <v>1349</v>
      </c>
      <c r="E160" s="281" t="s">
        <v>1028</v>
      </c>
      <c r="F160" s="283">
        <v>398.58000000000004</v>
      </c>
      <c r="G160" s="283">
        <v>8.8699999999999992</v>
      </c>
      <c r="H160" s="283">
        <f t="shared" si="31"/>
        <v>10.75</v>
      </c>
      <c r="I160" s="283">
        <f t="shared" si="32"/>
        <v>4284.7299999999996</v>
      </c>
      <c r="J160" s="283">
        <v>8.26</v>
      </c>
      <c r="K160" s="283">
        <f t="shared" si="33"/>
        <v>10.51</v>
      </c>
      <c r="L160" s="283">
        <f t="shared" si="34"/>
        <v>4189.07</v>
      </c>
    </row>
    <row r="161" spans="1:12" s="258" customFormat="1" ht="45" x14ac:dyDescent="0.2">
      <c r="A161" s="280" t="s">
        <v>440</v>
      </c>
      <c r="B161" s="280" t="s">
        <v>166</v>
      </c>
      <c r="C161" s="280">
        <v>91927</v>
      </c>
      <c r="D161" s="261" t="s">
        <v>935</v>
      </c>
      <c r="E161" s="281" t="s">
        <v>18</v>
      </c>
      <c r="F161" s="283">
        <v>1037.1599999999999</v>
      </c>
      <c r="G161" s="283">
        <v>4.09</v>
      </c>
      <c r="H161" s="283">
        <f t="shared" si="31"/>
        <v>4.95</v>
      </c>
      <c r="I161" s="283">
        <f t="shared" si="32"/>
        <v>5133.9399999999996</v>
      </c>
      <c r="J161" s="283">
        <v>3.97</v>
      </c>
      <c r="K161" s="283">
        <f t="shared" si="33"/>
        <v>5.05</v>
      </c>
      <c r="L161" s="283">
        <f t="shared" si="34"/>
        <v>5237.6499999999996</v>
      </c>
    </row>
    <row r="162" spans="1:12" s="258" customFormat="1" ht="22.5" x14ac:dyDescent="0.2">
      <c r="A162" s="280" t="s">
        <v>441</v>
      </c>
      <c r="B162" s="280" t="s">
        <v>166</v>
      </c>
      <c r="C162" s="280" t="s">
        <v>1289</v>
      </c>
      <c r="D162" s="285" t="s">
        <v>1290</v>
      </c>
      <c r="E162" s="281" t="s">
        <v>204</v>
      </c>
      <c r="F162" s="283">
        <v>11</v>
      </c>
      <c r="G162" s="283">
        <v>51.91</v>
      </c>
      <c r="H162" s="283">
        <f t="shared" si="31"/>
        <v>62.88</v>
      </c>
      <c r="I162" s="283">
        <f t="shared" si="32"/>
        <v>691.68</v>
      </c>
      <c r="J162" s="283">
        <v>51</v>
      </c>
      <c r="K162" s="283">
        <f t="shared" si="33"/>
        <v>64.89</v>
      </c>
      <c r="L162" s="283">
        <f t="shared" si="34"/>
        <v>713.79</v>
      </c>
    </row>
    <row r="163" spans="1:12" s="258" customFormat="1" x14ac:dyDescent="0.2">
      <c r="A163" s="280" t="s">
        <v>442</v>
      </c>
      <c r="B163" s="280" t="s">
        <v>399</v>
      </c>
      <c r="C163" s="280" t="s">
        <v>963</v>
      </c>
      <c r="D163" s="285" t="s">
        <v>403</v>
      </c>
      <c r="E163" s="281" t="s">
        <v>49</v>
      </c>
      <c r="F163" s="283">
        <v>4</v>
      </c>
      <c r="G163" s="283">
        <f>'COMP - SINAPI SEM DESON'!G239</f>
        <v>140.66999999999999</v>
      </c>
      <c r="H163" s="283">
        <f t="shared" si="31"/>
        <v>170.41</v>
      </c>
      <c r="I163" s="283">
        <f t="shared" si="32"/>
        <v>681.64</v>
      </c>
      <c r="J163" s="283">
        <f>'COMPOSICOES - SINAPI COM DESON'!G243</f>
        <v>138.51</v>
      </c>
      <c r="K163" s="283">
        <f t="shared" si="33"/>
        <v>176.24</v>
      </c>
      <c r="L163" s="283">
        <f t="shared" si="34"/>
        <v>704.96</v>
      </c>
    </row>
    <row r="164" spans="1:12" s="258" customFormat="1" ht="22.5" x14ac:dyDescent="0.2">
      <c r="A164" s="280" t="s">
        <v>443</v>
      </c>
      <c r="B164" s="280" t="s">
        <v>399</v>
      </c>
      <c r="C164" s="280" t="s">
        <v>955</v>
      </c>
      <c r="D164" s="285" t="s">
        <v>362</v>
      </c>
      <c r="E164" s="281" t="s">
        <v>49</v>
      </c>
      <c r="F164" s="283">
        <v>19</v>
      </c>
      <c r="G164" s="283">
        <f>'COMP - SINAPI SEM DESON'!G227</f>
        <v>26.49</v>
      </c>
      <c r="H164" s="283">
        <f t="shared" si="31"/>
        <v>32.090000000000003</v>
      </c>
      <c r="I164" s="283">
        <f t="shared" si="32"/>
        <v>609.71</v>
      </c>
      <c r="J164" s="283">
        <f>'COMPOSICOES - SINAPI COM DESON'!G231</f>
        <v>25.05</v>
      </c>
      <c r="K164" s="283">
        <f t="shared" si="33"/>
        <v>31.87</v>
      </c>
      <c r="L164" s="283">
        <f t="shared" si="34"/>
        <v>605.53</v>
      </c>
    </row>
    <row r="165" spans="1:12" s="258" customFormat="1" ht="22.5" x14ac:dyDescent="0.2">
      <c r="A165" s="280" t="s">
        <v>444</v>
      </c>
      <c r="B165" s="280" t="s">
        <v>399</v>
      </c>
      <c r="C165" s="280" t="s">
        <v>952</v>
      </c>
      <c r="D165" s="285" t="s">
        <v>363</v>
      </c>
      <c r="E165" s="281" t="s">
        <v>49</v>
      </c>
      <c r="F165" s="283">
        <v>31</v>
      </c>
      <c r="G165" s="283">
        <f>'COMP - SINAPI SEM DESON'!G215</f>
        <v>37.11</v>
      </c>
      <c r="H165" s="283">
        <f t="shared" si="31"/>
        <v>44.96</v>
      </c>
      <c r="I165" s="283">
        <f t="shared" si="32"/>
        <v>1393.76</v>
      </c>
      <c r="J165" s="283">
        <f>'COMPOSICOES - SINAPI COM DESON'!G219</f>
        <v>34.590000000000003</v>
      </c>
      <c r="K165" s="283">
        <f t="shared" si="33"/>
        <v>44.01</v>
      </c>
      <c r="L165" s="283">
        <f t="shared" si="34"/>
        <v>1364.31</v>
      </c>
    </row>
    <row r="166" spans="1:12" s="258" customFormat="1" ht="22.5" x14ac:dyDescent="0.2">
      <c r="A166" s="280" t="s">
        <v>445</v>
      </c>
      <c r="B166" s="280" t="s">
        <v>399</v>
      </c>
      <c r="C166" s="280" t="s">
        <v>951</v>
      </c>
      <c r="D166" s="285" t="s">
        <v>401</v>
      </c>
      <c r="E166" s="281" t="s">
        <v>49</v>
      </c>
      <c r="F166" s="283">
        <v>1</v>
      </c>
      <c r="G166" s="283">
        <f>'COMP - SINAPI SEM DESON'!G203</f>
        <v>64.680000000000007</v>
      </c>
      <c r="H166" s="283">
        <f t="shared" si="31"/>
        <v>78.349999999999994</v>
      </c>
      <c r="I166" s="283">
        <f t="shared" si="32"/>
        <v>78.349999999999994</v>
      </c>
      <c r="J166" s="283">
        <f>'COMPOSICOES - SINAPI COM DESON'!G207</f>
        <v>60.17</v>
      </c>
      <c r="K166" s="283">
        <f t="shared" si="33"/>
        <v>76.56</v>
      </c>
      <c r="L166" s="283">
        <f t="shared" si="34"/>
        <v>76.56</v>
      </c>
    </row>
    <row r="167" spans="1:12" s="258" customFormat="1" ht="33.75" x14ac:dyDescent="0.2">
      <c r="A167" s="280" t="s">
        <v>446</v>
      </c>
      <c r="B167" s="278" t="s">
        <v>166</v>
      </c>
      <c r="C167" s="278">
        <v>83645</v>
      </c>
      <c r="D167" s="285" t="s">
        <v>936</v>
      </c>
      <c r="E167" s="281" t="s">
        <v>49</v>
      </c>
      <c r="F167" s="283">
        <v>2</v>
      </c>
      <c r="G167" s="283" t="s">
        <v>1350</v>
      </c>
      <c r="H167" s="283">
        <f t="shared" si="31"/>
        <v>2032.54</v>
      </c>
      <c r="I167" s="283">
        <f t="shared" si="32"/>
        <v>4065.08</v>
      </c>
      <c r="J167" s="283" t="s">
        <v>1351</v>
      </c>
      <c r="K167" s="283">
        <f t="shared" si="33"/>
        <v>2093.91</v>
      </c>
      <c r="L167" s="283">
        <f t="shared" si="34"/>
        <v>4187.82</v>
      </c>
    </row>
    <row r="168" spans="1:12" s="258" customFormat="1" ht="45" x14ac:dyDescent="0.2">
      <c r="A168" s="280" t="s">
        <v>447</v>
      </c>
      <c r="B168" s="280" t="s">
        <v>399</v>
      </c>
      <c r="C168" s="280" t="s">
        <v>410</v>
      </c>
      <c r="D168" s="285" t="s">
        <v>1384</v>
      </c>
      <c r="E168" s="281" t="s">
        <v>138</v>
      </c>
      <c r="F168" s="283">
        <v>7</v>
      </c>
      <c r="G168" s="283">
        <f>'COMP - SINAPI SEM DESON'!G50</f>
        <v>3264.98</v>
      </c>
      <c r="H168" s="283">
        <f t="shared" si="31"/>
        <v>3955.2</v>
      </c>
      <c r="I168" s="283">
        <f t="shared" si="32"/>
        <v>27686.400000000001</v>
      </c>
      <c r="J168" s="283">
        <f>'COMPOSICOES - SINAPI COM DESON'!G66</f>
        <v>3238.35</v>
      </c>
      <c r="K168" s="283">
        <f t="shared" si="33"/>
        <v>4120.4799999999996</v>
      </c>
      <c r="L168" s="283">
        <f t="shared" si="34"/>
        <v>28843.360000000001</v>
      </c>
    </row>
    <row r="169" spans="1:12" s="258" customFormat="1" ht="45" x14ac:dyDescent="0.2">
      <c r="A169" s="280" t="s">
        <v>448</v>
      </c>
      <c r="B169" s="280" t="s">
        <v>399</v>
      </c>
      <c r="C169" s="280" t="s">
        <v>780</v>
      </c>
      <c r="D169" s="285" t="s">
        <v>1385</v>
      </c>
      <c r="E169" s="281" t="s">
        <v>138</v>
      </c>
      <c r="F169" s="283">
        <v>7</v>
      </c>
      <c r="G169" s="283">
        <f>'COMP - SINAPI SEM DESON'!G61</f>
        <v>4773.97</v>
      </c>
      <c r="H169" s="283">
        <f t="shared" si="31"/>
        <v>5783.19</v>
      </c>
      <c r="I169" s="283">
        <f t="shared" si="32"/>
        <v>40482.33</v>
      </c>
      <c r="J169" s="283">
        <f>'COMPOSICOES - SINAPI COM DESON'!G24</f>
        <v>4741.59</v>
      </c>
      <c r="K169" s="283">
        <f t="shared" si="33"/>
        <v>6033.2</v>
      </c>
      <c r="L169" s="283">
        <f t="shared" si="34"/>
        <v>42232.4</v>
      </c>
    </row>
    <row r="170" spans="1:12" s="258" customFormat="1" ht="45" x14ac:dyDescent="0.2">
      <c r="A170" s="280" t="s">
        <v>449</v>
      </c>
      <c r="B170" s="280" t="s">
        <v>166</v>
      </c>
      <c r="C170" s="280" t="s">
        <v>1352</v>
      </c>
      <c r="D170" s="261" t="s">
        <v>1353</v>
      </c>
      <c r="E170" s="281" t="s">
        <v>204</v>
      </c>
      <c r="F170" s="283">
        <v>14</v>
      </c>
      <c r="G170" s="283">
        <v>148.43</v>
      </c>
      <c r="H170" s="283">
        <f t="shared" si="31"/>
        <v>179.81</v>
      </c>
      <c r="I170" s="283">
        <f t="shared" si="32"/>
        <v>2517.34</v>
      </c>
      <c r="J170" s="283">
        <v>137.51</v>
      </c>
      <c r="K170" s="283">
        <f t="shared" si="33"/>
        <v>174.97</v>
      </c>
      <c r="L170" s="283">
        <f t="shared" si="34"/>
        <v>2449.58</v>
      </c>
    </row>
    <row r="171" spans="1:12" s="107" customFormat="1" x14ac:dyDescent="0.2">
      <c r="A171" s="121" t="s">
        <v>77</v>
      </c>
      <c r="B171" s="121"/>
      <c r="C171" s="121"/>
      <c r="D171" s="122" t="s">
        <v>148</v>
      </c>
      <c r="E171" s="123"/>
      <c r="F171" s="125"/>
      <c r="G171" s="145"/>
      <c r="H171" s="125"/>
      <c r="I171" s="124">
        <f>SUM(I172:I192)+I193+I208</f>
        <v>95565.170000000013</v>
      </c>
      <c r="J171" s="145"/>
      <c r="K171" s="125"/>
      <c r="L171" s="124">
        <f>SUM(L172:L188)+L193+L208</f>
        <v>95130.989999999991</v>
      </c>
    </row>
    <row r="172" spans="1:12" s="258" customFormat="1" ht="56.25" x14ac:dyDescent="0.2">
      <c r="A172" s="280" t="s">
        <v>78</v>
      </c>
      <c r="B172" s="280" t="s">
        <v>166</v>
      </c>
      <c r="C172" s="280" t="s">
        <v>1282</v>
      </c>
      <c r="D172" s="261" t="s">
        <v>1283</v>
      </c>
      <c r="E172" s="281" t="s">
        <v>204</v>
      </c>
      <c r="F172" s="283">
        <v>83</v>
      </c>
      <c r="G172" s="283">
        <v>100.1</v>
      </c>
      <c r="H172" s="283">
        <f t="shared" ref="H172:H192" si="35">ROUND(G172*(1+$O$4),2)</f>
        <v>121.26</v>
      </c>
      <c r="I172" s="283">
        <f>TRUNC(F172*H172,2)</f>
        <v>10064.58</v>
      </c>
      <c r="J172" s="283">
        <v>91.24</v>
      </c>
      <c r="K172" s="283">
        <f t="shared" ref="K172:K192" si="36">ROUND(J172*(1+$N$4),2)</f>
        <v>116.09</v>
      </c>
      <c r="L172" s="283">
        <f t="shared" ref="L172:L192" si="37">TRUNC(F172*K172,2)</f>
        <v>9635.4699999999993</v>
      </c>
    </row>
    <row r="173" spans="1:12" s="258" customFormat="1" ht="67.5" x14ac:dyDescent="0.2">
      <c r="A173" s="280" t="s">
        <v>79</v>
      </c>
      <c r="B173" s="278" t="s">
        <v>166</v>
      </c>
      <c r="C173" s="280" t="s">
        <v>1284</v>
      </c>
      <c r="D173" s="285" t="s">
        <v>1285</v>
      </c>
      <c r="E173" s="281" t="s">
        <v>1028</v>
      </c>
      <c r="F173" s="283">
        <v>36.020000000000003</v>
      </c>
      <c r="G173" s="283">
        <v>30.41</v>
      </c>
      <c r="H173" s="283">
        <f t="shared" si="35"/>
        <v>36.840000000000003</v>
      </c>
      <c r="I173" s="283">
        <f>TRUNC(F173*H173,2)+0.09</f>
        <v>1327.06</v>
      </c>
      <c r="J173" s="283">
        <v>27.89</v>
      </c>
      <c r="K173" s="283">
        <f t="shared" si="36"/>
        <v>35.49</v>
      </c>
      <c r="L173" s="283">
        <f t="shared" si="37"/>
        <v>1278.3399999999999</v>
      </c>
    </row>
    <row r="174" spans="1:12" s="258" customFormat="1" ht="45" x14ac:dyDescent="0.2">
      <c r="A174" s="280" t="s">
        <v>80</v>
      </c>
      <c r="B174" s="280" t="s">
        <v>166</v>
      </c>
      <c r="C174" s="280">
        <v>89712</v>
      </c>
      <c r="D174" s="261" t="s">
        <v>850</v>
      </c>
      <c r="E174" s="281" t="s">
        <v>18</v>
      </c>
      <c r="F174" s="283">
        <v>50</v>
      </c>
      <c r="G174" s="283">
        <v>20.28</v>
      </c>
      <c r="H174" s="283">
        <f t="shared" si="35"/>
        <v>24.57</v>
      </c>
      <c r="I174" s="283">
        <f t="shared" ref="I174:I192" si="38">TRUNC(F174*H174,2)</f>
        <v>1228.5</v>
      </c>
      <c r="J174" s="283">
        <v>18.93</v>
      </c>
      <c r="K174" s="283">
        <f t="shared" si="36"/>
        <v>24.09</v>
      </c>
      <c r="L174" s="283">
        <f t="shared" si="37"/>
        <v>1204.5</v>
      </c>
    </row>
    <row r="175" spans="1:12" s="258" customFormat="1" ht="45" x14ac:dyDescent="0.2">
      <c r="A175" s="280" t="s">
        <v>81</v>
      </c>
      <c r="B175" s="280" t="s">
        <v>166</v>
      </c>
      <c r="C175" s="278">
        <v>89714</v>
      </c>
      <c r="D175" s="261" t="s">
        <v>833</v>
      </c>
      <c r="E175" s="281" t="s">
        <v>18</v>
      </c>
      <c r="F175" s="283">
        <v>50</v>
      </c>
      <c r="G175" s="283">
        <v>39.58</v>
      </c>
      <c r="H175" s="283">
        <f t="shared" si="35"/>
        <v>47.95</v>
      </c>
      <c r="I175" s="283">
        <f t="shared" si="38"/>
        <v>2397.5</v>
      </c>
      <c r="J175" s="283">
        <v>36.94</v>
      </c>
      <c r="K175" s="283">
        <f t="shared" si="36"/>
        <v>47</v>
      </c>
      <c r="L175" s="283">
        <f t="shared" si="37"/>
        <v>2350</v>
      </c>
    </row>
    <row r="176" spans="1:12" s="258" customFormat="1" ht="78.75" x14ac:dyDescent="0.2">
      <c r="A176" s="280" t="s">
        <v>82</v>
      </c>
      <c r="B176" s="280" t="s">
        <v>166</v>
      </c>
      <c r="C176" s="280">
        <v>91795</v>
      </c>
      <c r="D176" s="285" t="s">
        <v>903</v>
      </c>
      <c r="E176" s="281" t="s">
        <v>18</v>
      </c>
      <c r="F176" s="283">
        <v>33</v>
      </c>
      <c r="G176" s="283">
        <v>46.56</v>
      </c>
      <c r="H176" s="283">
        <f t="shared" si="35"/>
        <v>56.4</v>
      </c>
      <c r="I176" s="283">
        <f t="shared" si="38"/>
        <v>1861.2</v>
      </c>
      <c r="J176" s="283">
        <v>44.25</v>
      </c>
      <c r="K176" s="283">
        <f t="shared" si="36"/>
        <v>56.3</v>
      </c>
      <c r="L176" s="283">
        <f t="shared" si="37"/>
        <v>1857.9</v>
      </c>
    </row>
    <row r="177" spans="1:12" s="258" customFormat="1" ht="78.75" x14ac:dyDescent="0.2">
      <c r="A177" s="280" t="s">
        <v>83</v>
      </c>
      <c r="B177" s="280" t="s">
        <v>166</v>
      </c>
      <c r="C177" s="280" t="s">
        <v>1286</v>
      </c>
      <c r="D177" s="285" t="s">
        <v>1287</v>
      </c>
      <c r="E177" s="281" t="s">
        <v>1028</v>
      </c>
      <c r="F177" s="283">
        <v>21</v>
      </c>
      <c r="G177" s="283">
        <v>41.09</v>
      </c>
      <c r="H177" s="283">
        <f t="shared" si="35"/>
        <v>49.78</v>
      </c>
      <c r="I177" s="283">
        <f t="shared" si="38"/>
        <v>1045.3800000000001</v>
      </c>
      <c r="J177" s="283">
        <v>37.880000000000003</v>
      </c>
      <c r="K177" s="283">
        <f t="shared" si="36"/>
        <v>48.2</v>
      </c>
      <c r="L177" s="283">
        <f t="shared" si="37"/>
        <v>1012.2</v>
      </c>
    </row>
    <row r="178" spans="1:12" s="258" customFormat="1" ht="45" x14ac:dyDescent="0.2">
      <c r="A178" s="280" t="s">
        <v>84</v>
      </c>
      <c r="B178" s="280" t="s">
        <v>166</v>
      </c>
      <c r="C178" s="280">
        <v>89709</v>
      </c>
      <c r="D178" s="261" t="s">
        <v>849</v>
      </c>
      <c r="E178" s="281" t="s">
        <v>110</v>
      </c>
      <c r="F178" s="283">
        <v>18</v>
      </c>
      <c r="G178" s="283">
        <v>11.08</v>
      </c>
      <c r="H178" s="283">
        <f t="shared" si="35"/>
        <v>13.42</v>
      </c>
      <c r="I178" s="283">
        <f t="shared" si="38"/>
        <v>241.56</v>
      </c>
      <c r="J178" s="283">
        <v>10.84</v>
      </c>
      <c r="K178" s="283">
        <f t="shared" si="36"/>
        <v>13.79</v>
      </c>
      <c r="L178" s="283">
        <f t="shared" si="37"/>
        <v>248.22</v>
      </c>
    </row>
    <row r="179" spans="1:12" s="258" customFormat="1" ht="33.75" x14ac:dyDescent="0.2">
      <c r="A179" s="280" t="s">
        <v>85</v>
      </c>
      <c r="B179" s="280" t="s">
        <v>166</v>
      </c>
      <c r="C179" s="280" t="s">
        <v>1120</v>
      </c>
      <c r="D179" s="261" t="s">
        <v>1027</v>
      </c>
      <c r="E179" s="281" t="s">
        <v>204</v>
      </c>
      <c r="F179" s="283">
        <v>13</v>
      </c>
      <c r="G179" s="283">
        <v>350.01</v>
      </c>
      <c r="H179" s="283">
        <f t="shared" si="35"/>
        <v>424</v>
      </c>
      <c r="I179" s="283">
        <f t="shared" si="38"/>
        <v>5512</v>
      </c>
      <c r="J179" s="283">
        <v>347.7</v>
      </c>
      <c r="K179" s="283">
        <f t="shared" si="36"/>
        <v>442.41</v>
      </c>
      <c r="L179" s="283">
        <f t="shared" si="37"/>
        <v>5751.33</v>
      </c>
    </row>
    <row r="180" spans="1:12" s="258" customFormat="1" ht="56.25" x14ac:dyDescent="0.2">
      <c r="A180" s="280" t="s">
        <v>86</v>
      </c>
      <c r="B180" s="280" t="s">
        <v>166</v>
      </c>
      <c r="C180" s="280">
        <v>95472</v>
      </c>
      <c r="D180" s="261" t="s">
        <v>848</v>
      </c>
      <c r="E180" s="281" t="s">
        <v>49</v>
      </c>
      <c r="F180" s="283">
        <v>2</v>
      </c>
      <c r="G180" s="283">
        <v>602.22</v>
      </c>
      <c r="H180" s="283">
        <f t="shared" si="35"/>
        <v>729.53</v>
      </c>
      <c r="I180" s="283">
        <f t="shared" si="38"/>
        <v>1459.06</v>
      </c>
      <c r="J180" s="283">
        <v>599.91</v>
      </c>
      <c r="K180" s="283">
        <f t="shared" si="36"/>
        <v>763.33</v>
      </c>
      <c r="L180" s="283">
        <f t="shared" si="37"/>
        <v>1526.66</v>
      </c>
    </row>
    <row r="181" spans="1:12" s="258" customFormat="1" ht="30" customHeight="1" x14ac:dyDescent="0.2">
      <c r="A181" s="280" t="s">
        <v>87</v>
      </c>
      <c r="B181" s="280" t="s">
        <v>166</v>
      </c>
      <c r="C181" s="280">
        <v>86902</v>
      </c>
      <c r="D181" s="261" t="s">
        <v>847</v>
      </c>
      <c r="E181" s="281" t="s">
        <v>49</v>
      </c>
      <c r="F181" s="283">
        <v>4</v>
      </c>
      <c r="G181" s="283">
        <v>213.61</v>
      </c>
      <c r="H181" s="283">
        <f t="shared" si="35"/>
        <v>258.77</v>
      </c>
      <c r="I181" s="283">
        <f t="shared" si="38"/>
        <v>1035.08</v>
      </c>
      <c r="J181" s="283">
        <v>211.09</v>
      </c>
      <c r="K181" s="283">
        <f t="shared" si="36"/>
        <v>268.58999999999997</v>
      </c>
      <c r="L181" s="283">
        <f t="shared" si="37"/>
        <v>1074.3599999999999</v>
      </c>
    </row>
    <row r="182" spans="1:12" s="258" customFormat="1" ht="33.75" x14ac:dyDescent="0.2">
      <c r="A182" s="280" t="s">
        <v>121</v>
      </c>
      <c r="B182" s="278" t="s">
        <v>166</v>
      </c>
      <c r="C182" s="278">
        <v>86901</v>
      </c>
      <c r="D182" s="261" t="s">
        <v>851</v>
      </c>
      <c r="E182" s="281" t="s">
        <v>49</v>
      </c>
      <c r="F182" s="283">
        <v>11</v>
      </c>
      <c r="G182" s="283">
        <v>108.94</v>
      </c>
      <c r="H182" s="283">
        <f t="shared" si="35"/>
        <v>131.97</v>
      </c>
      <c r="I182" s="283">
        <f t="shared" si="38"/>
        <v>1451.67</v>
      </c>
      <c r="J182" s="283">
        <v>106.54</v>
      </c>
      <c r="K182" s="283">
        <f t="shared" si="36"/>
        <v>135.56</v>
      </c>
      <c r="L182" s="283">
        <f t="shared" si="37"/>
        <v>1491.16</v>
      </c>
    </row>
    <row r="183" spans="1:12" s="258" customFormat="1" ht="22.5" x14ac:dyDescent="0.2">
      <c r="A183" s="280" t="s">
        <v>122</v>
      </c>
      <c r="B183" s="278" t="s">
        <v>399</v>
      </c>
      <c r="C183" s="286" t="s">
        <v>905</v>
      </c>
      <c r="D183" s="285" t="s">
        <v>906</v>
      </c>
      <c r="E183" s="281" t="s">
        <v>11</v>
      </c>
      <c r="F183" s="283">
        <v>17.18</v>
      </c>
      <c r="G183" s="283">
        <f>'COMP - SINAPI SEM DESON'!G168</f>
        <v>670.90809999999988</v>
      </c>
      <c r="H183" s="283">
        <f t="shared" si="35"/>
        <v>812.74</v>
      </c>
      <c r="I183" s="283">
        <f t="shared" si="38"/>
        <v>13962.87</v>
      </c>
      <c r="J183" s="283">
        <f>'COMPOSICOES - SINAPI COM DESON'!G172</f>
        <v>665.91269999999975</v>
      </c>
      <c r="K183" s="283">
        <f t="shared" si="36"/>
        <v>847.31</v>
      </c>
      <c r="L183" s="283">
        <f t="shared" si="37"/>
        <v>14556.78</v>
      </c>
    </row>
    <row r="184" spans="1:12" s="258" customFormat="1" ht="33.75" x14ac:dyDescent="0.2">
      <c r="A184" s="280" t="s">
        <v>123</v>
      </c>
      <c r="B184" s="280" t="s">
        <v>166</v>
      </c>
      <c r="C184" s="280">
        <v>86906</v>
      </c>
      <c r="D184" s="261" t="s">
        <v>836</v>
      </c>
      <c r="E184" s="281" t="s">
        <v>138</v>
      </c>
      <c r="F184" s="283">
        <v>15</v>
      </c>
      <c r="G184" s="283">
        <v>42.52</v>
      </c>
      <c r="H184" s="283">
        <f t="shared" si="35"/>
        <v>51.51</v>
      </c>
      <c r="I184" s="283">
        <f t="shared" si="38"/>
        <v>772.65</v>
      </c>
      <c r="J184" s="283">
        <v>42.27</v>
      </c>
      <c r="K184" s="283">
        <f t="shared" si="36"/>
        <v>53.78</v>
      </c>
      <c r="L184" s="283">
        <f t="shared" si="37"/>
        <v>806.7</v>
      </c>
    </row>
    <row r="185" spans="1:12" s="258" customFormat="1" ht="22.5" x14ac:dyDescent="0.2">
      <c r="A185" s="280" t="s">
        <v>124</v>
      </c>
      <c r="B185" s="280" t="s">
        <v>166</v>
      </c>
      <c r="C185" s="280">
        <v>86916</v>
      </c>
      <c r="D185" s="261" t="s">
        <v>835</v>
      </c>
      <c r="E185" s="281" t="s">
        <v>138</v>
      </c>
      <c r="F185" s="283">
        <v>4</v>
      </c>
      <c r="G185" s="283">
        <v>25.13</v>
      </c>
      <c r="H185" s="283">
        <f t="shared" si="35"/>
        <v>30.44</v>
      </c>
      <c r="I185" s="283">
        <f t="shared" si="38"/>
        <v>121.76</v>
      </c>
      <c r="J185" s="283">
        <v>24.73</v>
      </c>
      <c r="K185" s="283">
        <f t="shared" si="36"/>
        <v>31.47</v>
      </c>
      <c r="L185" s="283">
        <f t="shared" si="37"/>
        <v>125.88</v>
      </c>
    </row>
    <row r="186" spans="1:12" s="258" customFormat="1" ht="45" x14ac:dyDescent="0.2">
      <c r="A186" s="280" t="s">
        <v>125</v>
      </c>
      <c r="B186" s="280" t="s">
        <v>166</v>
      </c>
      <c r="C186" s="280">
        <v>89986</v>
      </c>
      <c r="D186" s="261" t="s">
        <v>834</v>
      </c>
      <c r="E186" s="281" t="s">
        <v>138</v>
      </c>
      <c r="F186" s="283">
        <v>7</v>
      </c>
      <c r="G186" s="283">
        <v>58.18</v>
      </c>
      <c r="H186" s="283">
        <f t="shared" si="35"/>
        <v>70.48</v>
      </c>
      <c r="I186" s="283">
        <f t="shared" si="38"/>
        <v>493.36</v>
      </c>
      <c r="J186" s="283">
        <v>57.21</v>
      </c>
      <c r="K186" s="283">
        <f t="shared" si="36"/>
        <v>72.790000000000006</v>
      </c>
      <c r="L186" s="283">
        <f t="shared" si="37"/>
        <v>509.53</v>
      </c>
    </row>
    <row r="187" spans="1:12" s="258" customFormat="1" ht="22.5" x14ac:dyDescent="0.2">
      <c r="A187" s="280" t="s">
        <v>126</v>
      </c>
      <c r="B187" s="280" t="s">
        <v>166</v>
      </c>
      <c r="C187" s="280" t="s">
        <v>1289</v>
      </c>
      <c r="D187" s="261" t="s">
        <v>1290</v>
      </c>
      <c r="E187" s="281" t="s">
        <v>204</v>
      </c>
      <c r="F187" s="283">
        <v>1</v>
      </c>
      <c r="G187" s="283">
        <v>51.91</v>
      </c>
      <c r="H187" s="283">
        <f t="shared" si="35"/>
        <v>62.88</v>
      </c>
      <c r="I187" s="283">
        <f t="shared" si="38"/>
        <v>62.88</v>
      </c>
      <c r="J187" s="283">
        <v>51</v>
      </c>
      <c r="K187" s="283">
        <f t="shared" si="36"/>
        <v>64.89</v>
      </c>
      <c r="L187" s="283">
        <f t="shared" si="37"/>
        <v>64.89</v>
      </c>
    </row>
    <row r="188" spans="1:12" s="258" customFormat="1" ht="22.5" x14ac:dyDescent="0.2">
      <c r="A188" s="280" t="s">
        <v>127</v>
      </c>
      <c r="B188" s="280" t="s">
        <v>166</v>
      </c>
      <c r="C188" s="280">
        <v>88503</v>
      </c>
      <c r="D188" s="261" t="s">
        <v>878</v>
      </c>
      <c r="E188" s="281" t="s">
        <v>138</v>
      </c>
      <c r="F188" s="283">
        <v>3</v>
      </c>
      <c r="G188" s="283">
        <v>659.55</v>
      </c>
      <c r="H188" s="283">
        <f t="shared" si="35"/>
        <v>798.98</v>
      </c>
      <c r="I188" s="283">
        <f t="shared" si="38"/>
        <v>2396.94</v>
      </c>
      <c r="J188" s="283">
        <v>632.14</v>
      </c>
      <c r="K188" s="283">
        <f t="shared" si="36"/>
        <v>804.33</v>
      </c>
      <c r="L188" s="283">
        <f t="shared" si="37"/>
        <v>2412.9899999999998</v>
      </c>
    </row>
    <row r="189" spans="1:12" s="258" customFormat="1" ht="22.5" x14ac:dyDescent="0.2">
      <c r="A189" s="280" t="s">
        <v>128</v>
      </c>
      <c r="B189" s="280" t="s">
        <v>399</v>
      </c>
      <c r="C189" s="286" t="s">
        <v>942</v>
      </c>
      <c r="D189" s="261" t="s">
        <v>937</v>
      </c>
      <c r="E189" s="281" t="s">
        <v>138</v>
      </c>
      <c r="F189" s="283">
        <v>1</v>
      </c>
      <c r="G189" s="283">
        <f>'COMP - SINAPI SEM DESON'!G191</f>
        <v>256.66000000000003</v>
      </c>
      <c r="H189" s="283">
        <f t="shared" si="35"/>
        <v>310.92</v>
      </c>
      <c r="I189" s="283">
        <f t="shared" si="38"/>
        <v>310.92</v>
      </c>
      <c r="J189" s="283">
        <f>'COMPOSICOES - SINAPI COM DESON'!G195</f>
        <v>240.2</v>
      </c>
      <c r="K189" s="283">
        <f t="shared" si="36"/>
        <v>305.63</v>
      </c>
      <c r="L189" s="283">
        <f t="shared" si="37"/>
        <v>305.63</v>
      </c>
    </row>
    <row r="190" spans="1:12" s="258" customFormat="1" ht="22.5" x14ac:dyDescent="0.2">
      <c r="A190" s="280" t="s">
        <v>129</v>
      </c>
      <c r="B190" s="280" t="s">
        <v>1121</v>
      </c>
      <c r="C190" s="286" t="s">
        <v>1122</v>
      </c>
      <c r="D190" s="261" t="s">
        <v>1029</v>
      </c>
      <c r="E190" s="281" t="s">
        <v>1123</v>
      </c>
      <c r="F190" s="283">
        <v>13</v>
      </c>
      <c r="G190" s="283">
        <v>21</v>
      </c>
      <c r="H190" s="283">
        <f t="shared" si="35"/>
        <v>25.44</v>
      </c>
      <c r="I190" s="283">
        <f t="shared" si="38"/>
        <v>330.72</v>
      </c>
      <c r="J190" s="283">
        <v>21</v>
      </c>
      <c r="K190" s="283">
        <f t="shared" si="36"/>
        <v>26.72</v>
      </c>
      <c r="L190" s="283">
        <f t="shared" si="37"/>
        <v>347.36</v>
      </c>
    </row>
    <row r="191" spans="1:12" s="258" customFormat="1" ht="33.75" x14ac:dyDescent="0.2">
      <c r="A191" s="280" t="s">
        <v>130</v>
      </c>
      <c r="B191" s="280" t="s">
        <v>166</v>
      </c>
      <c r="C191" s="286" t="s">
        <v>1125</v>
      </c>
      <c r="D191" s="261" t="s">
        <v>1030</v>
      </c>
      <c r="E191" s="281" t="s">
        <v>204</v>
      </c>
      <c r="F191" s="283">
        <v>7</v>
      </c>
      <c r="G191" s="283">
        <v>5.3</v>
      </c>
      <c r="H191" s="283">
        <f t="shared" si="35"/>
        <v>6.42</v>
      </c>
      <c r="I191" s="283">
        <f t="shared" si="38"/>
        <v>44.94</v>
      </c>
      <c r="J191" s="283">
        <v>4.99</v>
      </c>
      <c r="K191" s="283">
        <f t="shared" si="36"/>
        <v>6.35</v>
      </c>
      <c r="L191" s="283">
        <f t="shared" si="37"/>
        <v>44.45</v>
      </c>
    </row>
    <row r="192" spans="1:12" s="258" customFormat="1" ht="22.5" x14ac:dyDescent="0.2">
      <c r="A192" s="280" t="s">
        <v>1127</v>
      </c>
      <c r="B192" s="280" t="s">
        <v>166</v>
      </c>
      <c r="C192" s="286" t="s">
        <v>1126</v>
      </c>
      <c r="D192" s="261" t="s">
        <v>1031</v>
      </c>
      <c r="E192" s="281" t="s">
        <v>204</v>
      </c>
      <c r="F192" s="283">
        <v>7</v>
      </c>
      <c r="G192" s="283">
        <v>8.31</v>
      </c>
      <c r="H192" s="283">
        <f t="shared" si="35"/>
        <v>10.07</v>
      </c>
      <c r="I192" s="283">
        <f t="shared" si="38"/>
        <v>70.489999999999995</v>
      </c>
      <c r="J192" s="283">
        <v>8.1</v>
      </c>
      <c r="K192" s="283">
        <f t="shared" si="36"/>
        <v>10.31</v>
      </c>
      <c r="L192" s="283">
        <f t="shared" si="37"/>
        <v>72.17</v>
      </c>
    </row>
    <row r="193" spans="1:12" s="56" customFormat="1" x14ac:dyDescent="0.2">
      <c r="A193" s="135" t="s">
        <v>172</v>
      </c>
      <c r="B193" s="135"/>
      <c r="C193" s="135"/>
      <c r="D193" s="143" t="s">
        <v>645</v>
      </c>
      <c r="E193" s="144"/>
      <c r="F193" s="139"/>
      <c r="G193" s="139"/>
      <c r="H193" s="139"/>
      <c r="I193" s="138">
        <f>SUM(I195:I207)</f>
        <v>37953.130000000005</v>
      </c>
      <c r="J193" s="139"/>
      <c r="K193" s="139"/>
      <c r="L193" s="138">
        <f>SUM(L195:L207)</f>
        <v>37368.869999999995</v>
      </c>
    </row>
    <row r="194" spans="1:12" s="275" customFormat="1" x14ac:dyDescent="0.2">
      <c r="A194" s="282" t="s">
        <v>175</v>
      </c>
      <c r="B194" s="282"/>
      <c r="C194" s="282"/>
      <c r="D194" s="126" t="s">
        <v>646</v>
      </c>
      <c r="E194" s="276"/>
      <c r="F194" s="277"/>
      <c r="G194" s="277"/>
      <c r="H194" s="277"/>
      <c r="I194" s="277"/>
      <c r="J194" s="277"/>
      <c r="K194" s="277"/>
      <c r="L194" s="277"/>
    </row>
    <row r="195" spans="1:12" s="258" customFormat="1" ht="33.75" x14ac:dyDescent="0.2">
      <c r="A195" s="280" t="s">
        <v>693</v>
      </c>
      <c r="B195" s="280" t="s">
        <v>166</v>
      </c>
      <c r="C195" s="280" t="s">
        <v>1175</v>
      </c>
      <c r="D195" s="261" t="s">
        <v>1176</v>
      </c>
      <c r="E195" s="281" t="s">
        <v>1177</v>
      </c>
      <c r="F195" s="283">
        <v>84.74</v>
      </c>
      <c r="G195" s="283">
        <v>75.239999999999995</v>
      </c>
      <c r="H195" s="283">
        <f>ROUND(G195*(1+$O$4),2)</f>
        <v>91.15</v>
      </c>
      <c r="I195" s="283">
        <f>TRUNC(F195*H195,2)</f>
        <v>7724.05</v>
      </c>
      <c r="J195" s="283">
        <v>69.44</v>
      </c>
      <c r="K195" s="283">
        <f>ROUND(J195*(1+$N$4),2)</f>
        <v>88.36</v>
      </c>
      <c r="L195" s="283">
        <f>TRUNC(F195*K195,2)</f>
        <v>7487.62</v>
      </c>
    </row>
    <row r="196" spans="1:12" s="258" customFormat="1" ht="22.5" x14ac:dyDescent="0.2">
      <c r="A196" s="280" t="s">
        <v>694</v>
      </c>
      <c r="B196" s="280" t="s">
        <v>166</v>
      </c>
      <c r="C196" s="280" t="s">
        <v>1201</v>
      </c>
      <c r="D196" s="285" t="s">
        <v>1202</v>
      </c>
      <c r="E196" s="281" t="s">
        <v>1177</v>
      </c>
      <c r="F196" s="283">
        <v>25.42</v>
      </c>
      <c r="G196" s="427">
        <v>29.56</v>
      </c>
      <c r="H196" s="283">
        <f>ROUND(G196*(1+$O$4),2)</f>
        <v>35.81</v>
      </c>
      <c r="I196" s="283">
        <f>TRUNC(F196*H196,2)</f>
        <v>910.29</v>
      </c>
      <c r="J196" s="427">
        <v>26.59</v>
      </c>
      <c r="K196" s="283">
        <f>ROUND(J196*(1+$N$4),2)</f>
        <v>33.83</v>
      </c>
      <c r="L196" s="283">
        <f>TRUNC(F196*K196,2)</f>
        <v>859.95</v>
      </c>
    </row>
    <row r="197" spans="1:12" s="275" customFormat="1" x14ac:dyDescent="0.2">
      <c r="A197" s="282" t="s">
        <v>696</v>
      </c>
      <c r="B197" s="282"/>
      <c r="C197" s="282"/>
      <c r="D197" s="126" t="s">
        <v>649</v>
      </c>
      <c r="E197" s="119"/>
      <c r="F197" s="277"/>
      <c r="G197" s="277"/>
      <c r="H197" s="277"/>
      <c r="I197" s="277"/>
      <c r="J197" s="277"/>
      <c r="K197" s="277"/>
      <c r="L197" s="277"/>
    </row>
    <row r="198" spans="1:12" s="258" customFormat="1" ht="33.75" x14ac:dyDescent="0.2">
      <c r="A198" s="280" t="s">
        <v>695</v>
      </c>
      <c r="B198" s="280" t="s">
        <v>166</v>
      </c>
      <c r="C198" s="255" t="s">
        <v>1292</v>
      </c>
      <c r="D198" s="261" t="s">
        <v>1293</v>
      </c>
      <c r="E198" s="281" t="s">
        <v>1108</v>
      </c>
      <c r="F198" s="283">
        <v>16.559999999999999</v>
      </c>
      <c r="G198" s="427">
        <v>20.98</v>
      </c>
      <c r="H198" s="283">
        <f>ROUND(G198*(1+$O$4),2)</f>
        <v>25.42</v>
      </c>
      <c r="I198" s="283">
        <f>TRUNC(F198*H198,2)</f>
        <v>420.95</v>
      </c>
      <c r="J198" s="427">
        <v>19.88</v>
      </c>
      <c r="K198" s="283">
        <f>ROUND(J198*(1+$N$4),2)</f>
        <v>25.3</v>
      </c>
      <c r="L198" s="283">
        <f>TRUNC(F198*K198,2)</f>
        <v>418.96</v>
      </c>
    </row>
    <row r="199" spans="1:12" s="258" customFormat="1" ht="67.5" x14ac:dyDescent="0.2">
      <c r="A199" s="280" t="s">
        <v>697</v>
      </c>
      <c r="B199" s="252" t="s">
        <v>166</v>
      </c>
      <c r="C199" s="253" t="s">
        <v>1294</v>
      </c>
      <c r="D199" s="254" t="s">
        <v>1295</v>
      </c>
      <c r="E199" s="281" t="s">
        <v>1108</v>
      </c>
      <c r="F199" s="283">
        <v>72.64</v>
      </c>
      <c r="G199" s="427">
        <v>56.72</v>
      </c>
      <c r="H199" s="283">
        <f>ROUND(G199*(1+$O$4),2)</f>
        <v>68.709999999999994</v>
      </c>
      <c r="I199" s="283">
        <f>TRUNC(F199*H199,2)</f>
        <v>4991.09</v>
      </c>
      <c r="J199" s="427">
        <v>53.68</v>
      </c>
      <c r="K199" s="283">
        <f>ROUND(J199*(1+$N$4),2)</f>
        <v>68.3</v>
      </c>
      <c r="L199" s="283">
        <f>TRUNC(F199*K199,2)</f>
        <v>4961.3100000000004</v>
      </c>
    </row>
    <row r="200" spans="1:12" s="258" customFormat="1" ht="33.75" x14ac:dyDescent="0.2">
      <c r="A200" s="280" t="s">
        <v>698</v>
      </c>
      <c r="B200" s="280" t="s">
        <v>166</v>
      </c>
      <c r="C200" s="280">
        <v>94972</v>
      </c>
      <c r="D200" s="261" t="s">
        <v>852</v>
      </c>
      <c r="E200" s="281" t="s">
        <v>14</v>
      </c>
      <c r="F200" s="410">
        <v>7.9400000000000013</v>
      </c>
      <c r="G200" s="411">
        <v>312.64999999999998</v>
      </c>
      <c r="H200" s="412">
        <f>ROUND(G200*(1+$O$4),2)</f>
        <v>378.74</v>
      </c>
      <c r="I200" s="283">
        <f>TRUNC(F200*H200,2)</f>
        <v>3007.19</v>
      </c>
      <c r="J200" s="283">
        <v>305.87</v>
      </c>
      <c r="K200" s="283">
        <f>ROUND(J200*(1+$N$4),2)</f>
        <v>389.19</v>
      </c>
      <c r="L200" s="283">
        <f>TRUNC(F200*K200,2)</f>
        <v>3090.16</v>
      </c>
    </row>
    <row r="201" spans="1:12" s="258" customFormat="1" ht="33.75" x14ac:dyDescent="0.2">
      <c r="A201" s="280" t="s">
        <v>699</v>
      </c>
      <c r="B201" s="280" t="s">
        <v>166</v>
      </c>
      <c r="C201" s="280">
        <v>92873</v>
      </c>
      <c r="D201" s="261" t="s">
        <v>853</v>
      </c>
      <c r="E201" s="281" t="s">
        <v>14</v>
      </c>
      <c r="F201" s="410">
        <v>7.94</v>
      </c>
      <c r="G201" s="411">
        <v>162.63</v>
      </c>
      <c r="H201" s="412">
        <f>ROUND(G201*(1+$O$4),2)</f>
        <v>197.01</v>
      </c>
      <c r="I201" s="283">
        <f>TRUNC(F201*H201,2)</f>
        <v>1564.25</v>
      </c>
      <c r="J201" s="283">
        <v>146.24</v>
      </c>
      <c r="K201" s="283">
        <f>ROUND(J201*(1+$N$4),2)</f>
        <v>186.08</v>
      </c>
      <c r="L201" s="283">
        <f>TRUNC(F201*K201,2)</f>
        <v>1477.47</v>
      </c>
    </row>
    <row r="202" spans="1:12" s="275" customFormat="1" x14ac:dyDescent="0.2">
      <c r="A202" s="282" t="s">
        <v>700</v>
      </c>
      <c r="B202" s="282"/>
      <c r="C202" s="282"/>
      <c r="D202" s="126" t="s">
        <v>655</v>
      </c>
      <c r="E202" s="276"/>
      <c r="F202" s="277"/>
      <c r="G202" s="277"/>
      <c r="H202" s="277"/>
      <c r="I202" s="277"/>
      <c r="J202" s="277"/>
      <c r="K202" s="277"/>
      <c r="L202" s="277"/>
    </row>
    <row r="203" spans="1:12" s="258" customFormat="1" ht="45" x14ac:dyDescent="0.2">
      <c r="A203" s="280" t="s">
        <v>701</v>
      </c>
      <c r="B203" s="280" t="s">
        <v>166</v>
      </c>
      <c r="C203" s="280">
        <v>87878</v>
      </c>
      <c r="D203" s="261" t="s">
        <v>822</v>
      </c>
      <c r="E203" s="281" t="s">
        <v>11</v>
      </c>
      <c r="F203" s="283">
        <v>145.28</v>
      </c>
      <c r="G203" s="427">
        <v>3.25</v>
      </c>
      <c r="H203" s="283">
        <f>ROUND(G203*(1+$O$4),2)</f>
        <v>3.94</v>
      </c>
      <c r="I203" s="283">
        <f>TRUNC(F203*H203,2)</f>
        <v>572.4</v>
      </c>
      <c r="J203" s="427">
        <v>3.02</v>
      </c>
      <c r="K203" s="283">
        <f>ROUND(J203*(1+$N$4),2)</f>
        <v>3.84</v>
      </c>
      <c r="L203" s="283">
        <f>TRUNC(F203*K203,2)</f>
        <v>557.87</v>
      </c>
    </row>
    <row r="204" spans="1:12" s="258" customFormat="1" ht="33.75" x14ac:dyDescent="0.2">
      <c r="A204" s="280" t="s">
        <v>702</v>
      </c>
      <c r="B204" s="280" t="s">
        <v>166</v>
      </c>
      <c r="C204" s="278" t="s">
        <v>1297</v>
      </c>
      <c r="D204" s="261" t="s">
        <v>1298</v>
      </c>
      <c r="E204" s="281" t="s">
        <v>1108</v>
      </c>
      <c r="F204" s="283">
        <v>89.2</v>
      </c>
      <c r="G204" s="427">
        <v>32.69</v>
      </c>
      <c r="H204" s="283">
        <f>ROUND(G204*(1+$O$4),2)</f>
        <v>39.6</v>
      </c>
      <c r="I204" s="283">
        <f>TRUNC(F204*H204,2)</f>
        <v>3532.32</v>
      </c>
      <c r="J204" s="427">
        <v>31.36</v>
      </c>
      <c r="K204" s="283">
        <f>ROUND(J204*(1+$N$4),2)</f>
        <v>39.9</v>
      </c>
      <c r="L204" s="283">
        <f>TRUNC(F204*K204,2)</f>
        <v>3559.08</v>
      </c>
    </row>
    <row r="205" spans="1:12" s="258" customFormat="1" ht="22.5" x14ac:dyDescent="0.2">
      <c r="A205" s="280" t="s">
        <v>703</v>
      </c>
      <c r="B205" s="280" t="s">
        <v>166</v>
      </c>
      <c r="C205" s="278" t="s">
        <v>1299</v>
      </c>
      <c r="D205" s="261" t="s">
        <v>1300</v>
      </c>
      <c r="E205" s="281" t="s">
        <v>1177</v>
      </c>
      <c r="F205" s="283">
        <v>12.3</v>
      </c>
      <c r="G205" s="427">
        <v>104.89</v>
      </c>
      <c r="H205" s="283">
        <f>ROUND(G205*(1+$O$4),2)</f>
        <v>127.06</v>
      </c>
      <c r="I205" s="283">
        <f>TRUNC(F205*H205,2)</f>
        <v>1562.83</v>
      </c>
      <c r="J205" s="427">
        <v>100.96</v>
      </c>
      <c r="K205" s="283">
        <f>ROUND(J205*(1+$N$4),2)</f>
        <v>128.46</v>
      </c>
      <c r="L205" s="283">
        <f>TRUNC(F205*K205,2)</f>
        <v>1580.05</v>
      </c>
    </row>
    <row r="206" spans="1:12" s="258" customFormat="1" ht="48.75" customHeight="1" x14ac:dyDescent="0.2">
      <c r="A206" s="280" t="s">
        <v>704</v>
      </c>
      <c r="B206" s="280" t="s">
        <v>166</v>
      </c>
      <c r="C206" s="278" t="s">
        <v>1301</v>
      </c>
      <c r="D206" s="261" t="s">
        <v>1302</v>
      </c>
      <c r="E206" s="281" t="s">
        <v>204</v>
      </c>
      <c r="F206" s="283">
        <v>8</v>
      </c>
      <c r="G206" s="427">
        <v>420.77</v>
      </c>
      <c r="H206" s="283">
        <f>ROUND(G206*(1+$O$4),2)</f>
        <v>509.72</v>
      </c>
      <c r="I206" s="283">
        <f>TRUNC(F206*H206,2)</f>
        <v>4077.76</v>
      </c>
      <c r="J206" s="427">
        <v>390.64</v>
      </c>
      <c r="K206" s="283">
        <f>ROUND(J206*(1+$N$4),2)</f>
        <v>497.05</v>
      </c>
      <c r="L206" s="283">
        <f>TRUNC(F206*K206,2)</f>
        <v>3976.4</v>
      </c>
    </row>
    <row r="207" spans="1:12" s="258" customFormat="1" ht="45" x14ac:dyDescent="0.2">
      <c r="A207" s="280" t="s">
        <v>706</v>
      </c>
      <c r="B207" s="280" t="s">
        <v>166</v>
      </c>
      <c r="C207" s="278">
        <v>89714</v>
      </c>
      <c r="D207" s="261" t="s">
        <v>833</v>
      </c>
      <c r="E207" s="281" t="s">
        <v>18</v>
      </c>
      <c r="F207" s="283">
        <v>200</v>
      </c>
      <c r="G207" s="427">
        <v>39.58</v>
      </c>
      <c r="H207" s="283">
        <f>ROUND(G207*(1+$O$4),2)</f>
        <v>47.95</v>
      </c>
      <c r="I207" s="283">
        <f>TRUNC(F207*H207,2)</f>
        <v>9590</v>
      </c>
      <c r="J207" s="427">
        <v>36.94</v>
      </c>
      <c r="K207" s="283">
        <f>ROUND(J207*(1+$N$4),2)</f>
        <v>47</v>
      </c>
      <c r="L207" s="283">
        <f>TRUNC(F207*K207,2)</f>
        <v>9400</v>
      </c>
    </row>
    <row r="208" spans="1:12" s="108" customFormat="1" x14ac:dyDescent="0.2">
      <c r="A208" s="135" t="s">
        <v>173</v>
      </c>
      <c r="B208" s="135"/>
      <c r="C208" s="135"/>
      <c r="D208" s="143" t="s">
        <v>659</v>
      </c>
      <c r="E208" s="137"/>
      <c r="F208" s="138"/>
      <c r="G208" s="138"/>
      <c r="H208" s="138"/>
      <c r="I208" s="138">
        <f>SUM(I209:I215)</f>
        <v>11420.92</v>
      </c>
      <c r="J208" s="138"/>
      <c r="K208" s="138"/>
      <c r="L208" s="138">
        <f>SUM(L209:L215)</f>
        <v>11855.210000000001</v>
      </c>
    </row>
    <row r="209" spans="1:12" s="258" customFormat="1" ht="33.75" x14ac:dyDescent="0.2">
      <c r="A209" s="280" t="s">
        <v>707</v>
      </c>
      <c r="B209" s="280" t="s">
        <v>166</v>
      </c>
      <c r="C209" s="280" t="s">
        <v>1199</v>
      </c>
      <c r="D209" s="261" t="s">
        <v>1200</v>
      </c>
      <c r="E209" s="281" t="s">
        <v>1177</v>
      </c>
      <c r="F209" s="283">
        <v>3.0900000000000003</v>
      </c>
      <c r="G209" s="427">
        <v>63.05</v>
      </c>
      <c r="H209" s="283">
        <f t="shared" ref="H209:H215" si="39">ROUND(G209*(1+$O$4),2)</f>
        <v>76.38</v>
      </c>
      <c r="I209" s="283">
        <f t="shared" ref="I209:I215" si="40">TRUNC(F209*H209,2)</f>
        <v>236.01</v>
      </c>
      <c r="J209" s="427">
        <v>56.84</v>
      </c>
      <c r="K209" s="283">
        <f t="shared" ref="K209:K215" si="41">ROUND(J209*(1+$N$4),2)</f>
        <v>72.319999999999993</v>
      </c>
      <c r="L209" s="283">
        <f t="shared" ref="L209:L215" si="42">TRUNC(F209*K209,2)</f>
        <v>223.46</v>
      </c>
    </row>
    <row r="210" spans="1:12" s="258" customFormat="1" ht="33.6" customHeight="1" x14ac:dyDescent="0.2">
      <c r="A210" s="280" t="s">
        <v>708</v>
      </c>
      <c r="B210" s="280" t="s">
        <v>166</v>
      </c>
      <c r="C210" s="280">
        <v>94962</v>
      </c>
      <c r="D210" s="261" t="s">
        <v>821</v>
      </c>
      <c r="E210" s="281" t="s">
        <v>14</v>
      </c>
      <c r="F210" s="283">
        <v>0.62</v>
      </c>
      <c r="G210" s="427">
        <v>259.16000000000003</v>
      </c>
      <c r="H210" s="283">
        <f t="shared" si="39"/>
        <v>313.95</v>
      </c>
      <c r="I210" s="283">
        <f t="shared" si="40"/>
        <v>194.64</v>
      </c>
      <c r="J210" s="427">
        <v>251.08</v>
      </c>
      <c r="K210" s="283">
        <f t="shared" si="41"/>
        <v>319.47000000000003</v>
      </c>
      <c r="L210" s="283">
        <f t="shared" si="42"/>
        <v>198.07</v>
      </c>
    </row>
    <row r="211" spans="1:12" s="258" customFormat="1" ht="67.5" x14ac:dyDescent="0.2">
      <c r="A211" s="280" t="s">
        <v>709</v>
      </c>
      <c r="B211" s="280" t="s">
        <v>166</v>
      </c>
      <c r="C211" s="280" t="s">
        <v>1303</v>
      </c>
      <c r="D211" s="261" t="s">
        <v>1304</v>
      </c>
      <c r="E211" s="281" t="s">
        <v>1108</v>
      </c>
      <c r="F211" s="283">
        <v>8.2200000000000006</v>
      </c>
      <c r="G211" s="427">
        <v>71.67</v>
      </c>
      <c r="H211" s="283">
        <f t="shared" si="39"/>
        <v>86.82</v>
      </c>
      <c r="I211" s="283">
        <f t="shared" si="40"/>
        <v>713.66</v>
      </c>
      <c r="J211" s="427">
        <v>65.83</v>
      </c>
      <c r="K211" s="283">
        <f t="shared" si="41"/>
        <v>83.76</v>
      </c>
      <c r="L211" s="283">
        <f t="shared" si="42"/>
        <v>688.5</v>
      </c>
    </row>
    <row r="212" spans="1:12" s="258" customFormat="1" ht="45" x14ac:dyDescent="0.2">
      <c r="A212" s="280" t="s">
        <v>710</v>
      </c>
      <c r="B212" s="280" t="s">
        <v>166</v>
      </c>
      <c r="C212" s="280">
        <v>87878</v>
      </c>
      <c r="D212" s="261" t="s">
        <v>822</v>
      </c>
      <c r="E212" s="281" t="s">
        <v>11</v>
      </c>
      <c r="F212" s="283">
        <v>10.28</v>
      </c>
      <c r="G212" s="427">
        <v>3.25</v>
      </c>
      <c r="H212" s="283">
        <f t="shared" si="39"/>
        <v>3.94</v>
      </c>
      <c r="I212" s="283">
        <f t="shared" si="40"/>
        <v>40.5</v>
      </c>
      <c r="J212" s="427">
        <v>3.02</v>
      </c>
      <c r="K212" s="283">
        <f t="shared" si="41"/>
        <v>3.84</v>
      </c>
      <c r="L212" s="283">
        <f t="shared" si="42"/>
        <v>39.47</v>
      </c>
    </row>
    <row r="213" spans="1:12" s="258" customFormat="1" ht="67.5" x14ac:dyDescent="0.2">
      <c r="A213" s="280" t="s">
        <v>711</v>
      </c>
      <c r="B213" s="280" t="s">
        <v>166</v>
      </c>
      <c r="C213" s="278">
        <v>87530</v>
      </c>
      <c r="D213" s="261" t="s">
        <v>832</v>
      </c>
      <c r="E213" s="281" t="s">
        <v>11</v>
      </c>
      <c r="F213" s="283">
        <v>10.28</v>
      </c>
      <c r="G213" s="427">
        <v>28.74</v>
      </c>
      <c r="H213" s="283">
        <f t="shared" si="39"/>
        <v>34.82</v>
      </c>
      <c r="I213" s="283">
        <f t="shared" si="40"/>
        <v>357.94</v>
      </c>
      <c r="J213" s="427">
        <v>26.84</v>
      </c>
      <c r="K213" s="283">
        <f t="shared" si="41"/>
        <v>34.15</v>
      </c>
      <c r="L213" s="283">
        <f t="shared" si="42"/>
        <v>351.06</v>
      </c>
    </row>
    <row r="214" spans="1:12" s="258" customFormat="1" ht="34.15" customHeight="1" x14ac:dyDescent="0.2">
      <c r="A214" s="280" t="s">
        <v>712</v>
      </c>
      <c r="B214" s="280" t="s">
        <v>166</v>
      </c>
      <c r="C214" s="278" t="s">
        <v>1305</v>
      </c>
      <c r="D214" s="261" t="s">
        <v>1306</v>
      </c>
      <c r="E214" s="281" t="s">
        <v>1108</v>
      </c>
      <c r="F214" s="283">
        <v>4.1100000000000003</v>
      </c>
      <c r="G214" s="427">
        <v>25.22</v>
      </c>
      <c r="H214" s="283">
        <f t="shared" si="39"/>
        <v>30.55</v>
      </c>
      <c r="I214" s="283">
        <f t="shared" si="40"/>
        <v>125.56</v>
      </c>
      <c r="J214" s="427">
        <v>23.8</v>
      </c>
      <c r="K214" s="283">
        <f t="shared" si="41"/>
        <v>30.28</v>
      </c>
      <c r="L214" s="283">
        <f t="shared" si="42"/>
        <v>124.45</v>
      </c>
    </row>
    <row r="215" spans="1:12" s="258" customFormat="1" ht="33.75" x14ac:dyDescent="0.2">
      <c r="A215" s="280" t="s">
        <v>713</v>
      </c>
      <c r="B215" s="280" t="s">
        <v>166</v>
      </c>
      <c r="C215" s="278" t="s">
        <v>1307</v>
      </c>
      <c r="D215" s="261" t="s">
        <v>1308</v>
      </c>
      <c r="E215" s="281" t="s">
        <v>1028</v>
      </c>
      <c r="F215" s="283">
        <v>41.1</v>
      </c>
      <c r="G215" s="427">
        <v>195.88</v>
      </c>
      <c r="H215" s="283">
        <f t="shared" si="39"/>
        <v>237.29</v>
      </c>
      <c r="I215" s="283">
        <f t="shared" si="40"/>
        <v>9752.61</v>
      </c>
      <c r="J215" s="427">
        <v>195.62</v>
      </c>
      <c r="K215" s="283">
        <f t="shared" si="41"/>
        <v>248.91</v>
      </c>
      <c r="L215" s="283">
        <f t="shared" si="42"/>
        <v>10230.200000000001</v>
      </c>
    </row>
    <row r="216" spans="1:12" s="107" customFormat="1" x14ac:dyDescent="0.2">
      <c r="A216" s="121" t="s">
        <v>88</v>
      </c>
      <c r="B216" s="121"/>
      <c r="C216" s="121"/>
      <c r="D216" s="122" t="s">
        <v>139</v>
      </c>
      <c r="E216" s="123"/>
      <c r="F216" s="125"/>
      <c r="G216" s="145"/>
      <c r="H216" s="125"/>
      <c r="I216" s="124">
        <f>SUM(I217:I220)</f>
        <v>36954.339999999997</v>
      </c>
      <c r="J216" s="145"/>
      <c r="K216" s="125"/>
      <c r="L216" s="124">
        <f>SUM(L217:L220)</f>
        <v>37575.880000000005</v>
      </c>
    </row>
    <row r="217" spans="1:12" s="258" customFormat="1" x14ac:dyDescent="0.2">
      <c r="A217" s="280" t="s">
        <v>89</v>
      </c>
      <c r="B217" s="280" t="s">
        <v>166</v>
      </c>
      <c r="C217" s="280">
        <v>85180</v>
      </c>
      <c r="D217" s="285" t="s">
        <v>831</v>
      </c>
      <c r="E217" s="281" t="s">
        <v>11</v>
      </c>
      <c r="F217" s="283">
        <v>893.24</v>
      </c>
      <c r="G217" s="283">
        <v>15.55</v>
      </c>
      <c r="H217" s="283">
        <f>ROUND(G217*(1+$O$4),2)</f>
        <v>18.84</v>
      </c>
      <c r="I217" s="283">
        <f>TRUNC(F217*H217,2)</f>
        <v>16828.64</v>
      </c>
      <c r="J217" s="283">
        <v>15.19</v>
      </c>
      <c r="K217" s="283">
        <f>ROUND(J217*(1+$N$4),2)</f>
        <v>19.329999999999998</v>
      </c>
      <c r="L217" s="283">
        <f>TRUNC(F217*K217,2)</f>
        <v>17266.32</v>
      </c>
    </row>
    <row r="218" spans="1:12" s="258" customFormat="1" ht="67.5" x14ac:dyDescent="0.2">
      <c r="A218" s="280" t="s">
        <v>90</v>
      </c>
      <c r="B218" s="280" t="s">
        <v>166</v>
      </c>
      <c r="C218" s="280" t="s">
        <v>1309</v>
      </c>
      <c r="D218" s="261" t="s">
        <v>1310</v>
      </c>
      <c r="E218" s="281" t="s">
        <v>1028</v>
      </c>
      <c r="F218" s="283">
        <v>476.47999999999996</v>
      </c>
      <c r="G218" s="283">
        <v>32.65</v>
      </c>
      <c r="H218" s="283">
        <f>ROUND(G218*(1+$O$4),2)</f>
        <v>39.549999999999997</v>
      </c>
      <c r="I218" s="283">
        <f>TRUNC(F218*H218,2)</f>
        <v>18844.78</v>
      </c>
      <c r="J218" s="283">
        <v>31.32</v>
      </c>
      <c r="K218" s="283">
        <f>ROUND(J218*(1+$N$4),2)</f>
        <v>39.85</v>
      </c>
      <c r="L218" s="283">
        <f>TRUNC(F218*K218,2)</f>
        <v>18987.72</v>
      </c>
    </row>
    <row r="219" spans="1:12" s="258" customFormat="1" ht="22.5" x14ac:dyDescent="0.2">
      <c r="A219" s="280" t="s">
        <v>91</v>
      </c>
      <c r="B219" s="280" t="s">
        <v>166</v>
      </c>
      <c r="C219" s="280" t="s">
        <v>1311</v>
      </c>
      <c r="D219" s="261" t="s">
        <v>1312</v>
      </c>
      <c r="E219" s="281" t="s">
        <v>204</v>
      </c>
      <c r="F219" s="283">
        <v>2</v>
      </c>
      <c r="G219" s="283">
        <v>55.54</v>
      </c>
      <c r="H219" s="283">
        <f>ROUND(G219*(1+$O$4),2)</f>
        <v>67.28</v>
      </c>
      <c r="I219" s="283">
        <f>TRUNC(F219*H219,2)</f>
        <v>134.56</v>
      </c>
      <c r="J219" s="283">
        <v>55.33</v>
      </c>
      <c r="K219" s="283">
        <f>ROUND(J219*(1+$N$4),2)</f>
        <v>70.400000000000006</v>
      </c>
      <c r="L219" s="283">
        <f>TRUNC(F219*K219,2)</f>
        <v>140.80000000000001</v>
      </c>
    </row>
    <row r="220" spans="1:12" s="258" customFormat="1" ht="33.75" x14ac:dyDescent="0.2">
      <c r="A220" s="280" t="s">
        <v>360</v>
      </c>
      <c r="B220" s="280" t="s">
        <v>166</v>
      </c>
      <c r="C220" s="280" t="s">
        <v>1313</v>
      </c>
      <c r="D220" s="261" t="s">
        <v>1314</v>
      </c>
      <c r="E220" s="281" t="s">
        <v>204</v>
      </c>
      <c r="F220" s="283">
        <v>12</v>
      </c>
      <c r="G220" s="283">
        <v>78.86</v>
      </c>
      <c r="H220" s="283">
        <f>ROUND(G220*(1+$O$4),2)</f>
        <v>95.53</v>
      </c>
      <c r="I220" s="283">
        <f>TRUNC(F220*H220,2)</f>
        <v>1146.3599999999999</v>
      </c>
      <c r="J220" s="283">
        <v>77.349999999999994</v>
      </c>
      <c r="K220" s="283">
        <f>ROUND(J220*(1+$N$4),2)</f>
        <v>98.42</v>
      </c>
      <c r="L220" s="283">
        <f>TRUNC(F220*K220,2)</f>
        <v>1181.04</v>
      </c>
    </row>
    <row r="221" spans="1:12" s="107" customFormat="1" x14ac:dyDescent="0.2">
      <c r="A221" s="121" t="s">
        <v>92</v>
      </c>
      <c r="B221" s="121"/>
      <c r="C221" s="121"/>
      <c r="D221" s="122" t="s">
        <v>109</v>
      </c>
      <c r="E221" s="123"/>
      <c r="F221" s="125"/>
      <c r="G221" s="125"/>
      <c r="H221" s="125"/>
      <c r="I221" s="124">
        <f>SUM(I222:I229)</f>
        <v>150011.03</v>
      </c>
      <c r="J221" s="125"/>
      <c r="K221" s="125"/>
      <c r="L221" s="124">
        <f>SUM(L222:L229)</f>
        <v>160287.19</v>
      </c>
    </row>
    <row r="222" spans="1:12" s="258" customFormat="1" ht="67.5" x14ac:dyDescent="0.2">
      <c r="A222" s="280" t="s">
        <v>93</v>
      </c>
      <c r="B222" s="280" t="s">
        <v>166</v>
      </c>
      <c r="C222" s="280" t="s">
        <v>662</v>
      </c>
      <c r="D222" s="261" t="s">
        <v>672</v>
      </c>
      <c r="E222" s="281" t="s">
        <v>11</v>
      </c>
      <c r="F222" s="283">
        <v>81.86</v>
      </c>
      <c r="G222" s="283">
        <v>194.57</v>
      </c>
      <c r="H222" s="283">
        <f>ROUND(G222*(1+$O$4),2)</f>
        <v>235.7</v>
      </c>
      <c r="I222" s="283">
        <f t="shared" ref="I222:I229" si="43">TRUNC(F222*H222,2)</f>
        <v>19294.400000000001</v>
      </c>
      <c r="J222" s="283">
        <v>184.07</v>
      </c>
      <c r="K222" s="283">
        <f t="shared" ref="K222:K229" si="44">ROUND(J222*(1+$N$4),2)</f>
        <v>234.21</v>
      </c>
      <c r="L222" s="283">
        <f t="shared" ref="L222:L229" si="45">TRUNC(F222*K222,2)</f>
        <v>19172.43</v>
      </c>
    </row>
    <row r="223" spans="1:12" s="258" customFormat="1" ht="22.5" x14ac:dyDescent="0.2">
      <c r="A223" s="280" t="s">
        <v>94</v>
      </c>
      <c r="B223" s="278" t="s">
        <v>166</v>
      </c>
      <c r="C223" s="278" t="s">
        <v>1315</v>
      </c>
      <c r="D223" s="261" t="s">
        <v>1316</v>
      </c>
      <c r="E223" s="281" t="s">
        <v>1123</v>
      </c>
      <c r="F223" s="283">
        <v>7.2</v>
      </c>
      <c r="G223" s="283">
        <v>184.65</v>
      </c>
      <c r="H223" s="283">
        <f>ROUND(G223*(1+$O$4),2)</f>
        <v>223.69</v>
      </c>
      <c r="I223" s="283">
        <f t="shared" si="43"/>
        <v>1610.56</v>
      </c>
      <c r="J223" s="283">
        <v>184.65</v>
      </c>
      <c r="K223" s="283">
        <f t="shared" si="44"/>
        <v>234.95</v>
      </c>
      <c r="L223" s="283">
        <f t="shared" si="45"/>
        <v>1691.64</v>
      </c>
    </row>
    <row r="224" spans="1:12" s="258" customFormat="1" ht="61.9" customHeight="1" x14ac:dyDescent="0.2">
      <c r="A224" s="280" t="s">
        <v>714</v>
      </c>
      <c r="B224" s="278" t="s">
        <v>166</v>
      </c>
      <c r="C224" s="278" t="s">
        <v>1317</v>
      </c>
      <c r="D224" s="285" t="s">
        <v>1318</v>
      </c>
      <c r="E224" s="281" t="s">
        <v>1028</v>
      </c>
      <c r="F224" s="283">
        <v>42.6</v>
      </c>
      <c r="G224" s="283">
        <v>313.47000000000003</v>
      </c>
      <c r="H224" s="283">
        <f>ROUND(G224*(1+$O$4),2)</f>
        <v>379.74</v>
      </c>
      <c r="I224" s="283">
        <f t="shared" si="43"/>
        <v>16176.92</v>
      </c>
      <c r="J224" s="283">
        <v>294.08999999999997</v>
      </c>
      <c r="K224" s="283">
        <f t="shared" si="44"/>
        <v>374.2</v>
      </c>
      <c r="L224" s="283">
        <f t="shared" si="45"/>
        <v>15940.92</v>
      </c>
    </row>
    <row r="225" spans="1:12" s="258" customFormat="1" ht="22.5" x14ac:dyDescent="0.2">
      <c r="A225" s="280" t="s">
        <v>95</v>
      </c>
      <c r="B225" s="278" t="s">
        <v>150</v>
      </c>
      <c r="C225" s="278" t="s">
        <v>719</v>
      </c>
      <c r="D225" s="285" t="s">
        <v>785</v>
      </c>
      <c r="E225" s="281" t="s">
        <v>49</v>
      </c>
      <c r="F225" s="283">
        <v>1</v>
      </c>
      <c r="G225" s="283">
        <f>COTACOES!E39</f>
        <v>2905.1933333333332</v>
      </c>
      <c r="H225" s="283">
        <f>ROUND(G225*(1+$O$4),2)</f>
        <v>3519.35</v>
      </c>
      <c r="I225" s="283">
        <f t="shared" si="43"/>
        <v>3519.35</v>
      </c>
      <c r="J225" s="283">
        <f>COTACOES!E39</f>
        <v>2905.1933333333332</v>
      </c>
      <c r="K225" s="283">
        <f t="shared" si="44"/>
        <v>3696.57</v>
      </c>
      <c r="L225" s="283">
        <f t="shared" si="45"/>
        <v>3696.57</v>
      </c>
    </row>
    <row r="226" spans="1:12" s="258" customFormat="1" ht="33.75" x14ac:dyDescent="0.2">
      <c r="A226" s="280" t="s">
        <v>724</v>
      </c>
      <c r="B226" s="278" t="s">
        <v>399</v>
      </c>
      <c r="C226" s="278" t="s">
        <v>1418</v>
      </c>
      <c r="D226" s="285" t="s">
        <v>1456</v>
      </c>
      <c r="E226" s="281" t="s">
        <v>49</v>
      </c>
      <c r="F226" s="283">
        <v>2</v>
      </c>
      <c r="G226" s="283">
        <f>'COMP - SINAPI SEM DESON'!G297</f>
        <v>38950</v>
      </c>
      <c r="H226" s="412">
        <f>ROUND(G226*(1+$Q$4),2)</f>
        <v>44792.5</v>
      </c>
      <c r="I226" s="283">
        <f t="shared" si="43"/>
        <v>89585</v>
      </c>
      <c r="J226" s="283">
        <f>'COMPOSICOES - SINAPI COM DESON'!G300</f>
        <v>38950</v>
      </c>
      <c r="K226" s="283">
        <f t="shared" si="44"/>
        <v>49559.98</v>
      </c>
      <c r="L226" s="283">
        <f t="shared" si="45"/>
        <v>99119.96</v>
      </c>
    </row>
    <row r="227" spans="1:12" s="258" customFormat="1" ht="22.5" x14ac:dyDescent="0.2">
      <c r="A227" s="280" t="s">
        <v>725</v>
      </c>
      <c r="B227" s="278" t="s">
        <v>150</v>
      </c>
      <c r="C227" s="278" t="s">
        <v>1445</v>
      </c>
      <c r="D227" s="285" t="s">
        <v>1446</v>
      </c>
      <c r="E227" s="281" t="s">
        <v>49</v>
      </c>
      <c r="F227" s="283">
        <v>1</v>
      </c>
      <c r="G227" s="283">
        <f>COTACOES!E48</f>
        <v>9274.6666666666661</v>
      </c>
      <c r="H227" s="412">
        <f>ROUND(G227*(1+$Q$4),2)</f>
        <v>10665.87</v>
      </c>
      <c r="I227" s="283">
        <f t="shared" si="43"/>
        <v>10665.87</v>
      </c>
      <c r="J227" s="283">
        <f>COTACOES!E48</f>
        <v>9274.6666666666661</v>
      </c>
      <c r="K227" s="283">
        <f t="shared" si="44"/>
        <v>11801.09</v>
      </c>
      <c r="L227" s="283">
        <f t="shared" si="45"/>
        <v>11801.09</v>
      </c>
    </row>
    <row r="228" spans="1:12" s="258" customFormat="1" ht="22.5" x14ac:dyDescent="0.2">
      <c r="A228" s="280" t="s">
        <v>981</v>
      </c>
      <c r="B228" s="278" t="s">
        <v>399</v>
      </c>
      <c r="C228" s="278" t="s">
        <v>872</v>
      </c>
      <c r="D228" s="285" t="s">
        <v>870</v>
      </c>
      <c r="E228" s="281" t="s">
        <v>11</v>
      </c>
      <c r="F228" s="283">
        <v>30.24</v>
      </c>
      <c r="G228" s="283">
        <f>'COMP - SINAPI SEM DESON'!G125</f>
        <v>104.09</v>
      </c>
      <c r="H228" s="283">
        <f>ROUND(G228*(1+$O$4),2)</f>
        <v>126.09</v>
      </c>
      <c r="I228" s="283">
        <f t="shared" si="43"/>
        <v>3812.96</v>
      </c>
      <c r="J228" s="283">
        <f>'COMPOSICOES - SINAPI COM DESON'!G129</f>
        <v>98.88</v>
      </c>
      <c r="K228" s="283">
        <f t="shared" si="44"/>
        <v>125.81</v>
      </c>
      <c r="L228" s="283">
        <f t="shared" si="45"/>
        <v>3804.49</v>
      </c>
    </row>
    <row r="229" spans="1:12" s="258" customFormat="1" ht="22.5" x14ac:dyDescent="0.2">
      <c r="A229" s="280" t="s">
        <v>1422</v>
      </c>
      <c r="B229" s="278" t="s">
        <v>166</v>
      </c>
      <c r="C229" s="278" t="s">
        <v>1321</v>
      </c>
      <c r="D229" s="285" t="s">
        <v>1322</v>
      </c>
      <c r="E229" s="281" t="s">
        <v>1108</v>
      </c>
      <c r="F229" s="283">
        <v>2858.81</v>
      </c>
      <c r="G229" s="283">
        <v>1.54</v>
      </c>
      <c r="H229" s="283">
        <f>ROUND(G229*(1+$O$4),2)</f>
        <v>1.87</v>
      </c>
      <c r="I229" s="283">
        <f t="shared" si="43"/>
        <v>5345.97</v>
      </c>
      <c r="J229" s="283">
        <v>1.39</v>
      </c>
      <c r="K229" s="283">
        <f t="shared" si="44"/>
        <v>1.77</v>
      </c>
      <c r="L229" s="283">
        <f t="shared" si="45"/>
        <v>5060.09</v>
      </c>
    </row>
    <row r="230" spans="1:12" s="107" customFormat="1" x14ac:dyDescent="0.2">
      <c r="A230" s="121" t="s">
        <v>943</v>
      </c>
      <c r="B230" s="121"/>
      <c r="C230" s="121"/>
      <c r="D230" s="122" t="s">
        <v>944</v>
      </c>
      <c r="E230" s="123"/>
      <c r="F230" s="125"/>
      <c r="G230" s="125"/>
      <c r="H230" s="125"/>
      <c r="I230" s="124">
        <f>SUM(I231:I232)</f>
        <v>53809.47</v>
      </c>
      <c r="J230" s="125"/>
      <c r="K230" s="125"/>
      <c r="L230" s="124">
        <f>SUM(L231:L232)</f>
        <v>49067.32</v>
      </c>
    </row>
    <row r="231" spans="1:12" s="316" customFormat="1" ht="22.5" x14ac:dyDescent="0.2">
      <c r="A231" s="280" t="s">
        <v>946</v>
      </c>
      <c r="B231" s="320" t="s">
        <v>166</v>
      </c>
      <c r="C231" s="321" t="s">
        <v>1278</v>
      </c>
      <c r="D231" s="322" t="s">
        <v>945</v>
      </c>
      <c r="E231" s="281" t="s">
        <v>1279</v>
      </c>
      <c r="F231" s="283">
        <v>1.1599999999999999</v>
      </c>
      <c r="G231" s="283">
        <v>16733.810000000001</v>
      </c>
      <c r="H231" s="283">
        <f>ROUND(G231*(1+$O$4),2)</f>
        <v>20271.34</v>
      </c>
      <c r="I231" s="283">
        <f>TRUNC(F231*H231,2)</f>
        <v>23514.75</v>
      </c>
      <c r="J231" s="283">
        <v>14487.91</v>
      </c>
      <c r="K231" s="283">
        <f>ROUND(J231*(1+$N$4),2)</f>
        <v>18434.419999999998</v>
      </c>
      <c r="L231" s="283">
        <f>TRUNC(F231*K231,2)</f>
        <v>21383.919999999998</v>
      </c>
    </row>
    <row r="232" spans="1:12" s="316" customFormat="1" ht="22.5" x14ac:dyDescent="0.2">
      <c r="A232" s="280" t="s">
        <v>947</v>
      </c>
      <c r="B232" s="320" t="s">
        <v>166</v>
      </c>
      <c r="C232" s="321" t="s">
        <v>1280</v>
      </c>
      <c r="D232" s="322" t="s">
        <v>1281</v>
      </c>
      <c r="E232" s="281" t="s">
        <v>1279</v>
      </c>
      <c r="F232" s="283">
        <v>4</v>
      </c>
      <c r="G232" s="283">
        <v>6252.01</v>
      </c>
      <c r="H232" s="283">
        <f>ROUND(G232*(1+$O$4),2)</f>
        <v>7573.68</v>
      </c>
      <c r="I232" s="283">
        <f>TRUNC(F232*H232,2)</f>
        <v>30294.720000000001</v>
      </c>
      <c r="J232" s="283">
        <v>5439.21</v>
      </c>
      <c r="K232" s="283">
        <f>ROUND(J232*(1+$N$4),2)</f>
        <v>6920.85</v>
      </c>
      <c r="L232" s="283">
        <f>TRUNC(F232*K232,2)</f>
        <v>27683.4</v>
      </c>
    </row>
    <row r="233" spans="1:12" s="61" customFormat="1" ht="24" customHeight="1" x14ac:dyDescent="0.2">
      <c r="A233" s="474" t="str">
        <f>"Valor do orçamento: "&amp;UPPER(([11]!VExtensoFree(I233)))&amp;"."</f>
        <v>Valor do orçamento: DOIS MILHÕES, DUZENTOS E SESSENTA E SETE MIL, SETECENTOS E NOVENTA E OITO REAIS E SETE CENTAVOS.</v>
      </c>
      <c r="B233" s="474"/>
      <c r="C233" s="474"/>
      <c r="D233" s="474"/>
      <c r="E233" s="474"/>
      <c r="F233" s="59"/>
      <c r="G233" s="59"/>
      <c r="H233" s="59"/>
      <c r="I233" s="60">
        <f>I221+I216+I171+I125+I112+I81+I70+I55+I33+I26+I23+I10+I100+I230</f>
        <v>2267798.0700000003</v>
      </c>
      <c r="J233" s="59"/>
      <c r="K233" s="59"/>
      <c r="L233" s="60">
        <f>L221+L216+L171+L125+L112+L81+L70+L55+L33+L26+L23+L10+L100+L230</f>
        <v>2296948.94</v>
      </c>
    </row>
  </sheetData>
  <mergeCells count="4">
    <mergeCell ref="J8:L8"/>
    <mergeCell ref="A233:E233"/>
    <mergeCell ref="A3:I3"/>
    <mergeCell ref="A1:I1"/>
  </mergeCells>
  <printOptions horizontalCentered="1"/>
  <pageMargins left="0.59055118110236227" right="0.39370078740157483" top="1.5748031496062993" bottom="0.59055118110236227" header="0.39370078740157483" footer="0.39370078740157483"/>
  <pageSetup paperSize="9" orientation="portrait" r:id="rId1"/>
  <headerFooter>
    <oddFooter>&amp;R&amp;"Arial,Normal"&amp;8Pág.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ET2550"/>
  <sheetViews>
    <sheetView view="pageBreakPreview" zoomScaleNormal="100" zoomScaleSheetLayoutView="100" workbookViewId="0">
      <pane ySplit="900" topLeftCell="A2481" activePane="bottomLeft"/>
      <selection activeCell="B8" sqref="B8"/>
      <selection pane="bottomLeft" activeCell="E2554" sqref="E2554"/>
    </sheetView>
  </sheetViews>
  <sheetFormatPr defaultColWidth="9.140625" defaultRowHeight="11.25" x14ac:dyDescent="0.2"/>
  <cols>
    <col min="1" max="1" width="4.85546875" style="33" customWidth="1"/>
    <col min="2" max="2" width="45.5703125" style="33" customWidth="1"/>
    <col min="3" max="3" width="3.5703125" style="275" customWidth="1"/>
    <col min="4" max="4" width="6.85546875" style="381" customWidth="1"/>
    <col min="5" max="5" width="7.28515625" style="381" customWidth="1"/>
    <col min="6" max="6" width="5.7109375" style="381" customWidth="1"/>
    <col min="7" max="7" width="10.85546875" style="381" customWidth="1"/>
    <col min="8" max="8" width="7" style="381" customWidth="1"/>
    <col min="9" max="9" width="11.42578125" style="33" customWidth="1"/>
    <col min="10" max="13" width="11.28515625" style="33" customWidth="1"/>
    <col min="14" max="16384" width="9.140625" style="33"/>
  </cols>
  <sheetData>
    <row r="1" spans="1:14" ht="16.5" thickTop="1" x14ac:dyDescent="0.25">
      <c r="A1" s="467" t="s">
        <v>152</v>
      </c>
      <c r="B1" s="469"/>
      <c r="C1" s="469"/>
      <c r="D1" s="469"/>
      <c r="E1" s="469"/>
      <c r="F1" s="469"/>
      <c r="G1" s="469"/>
      <c r="H1" s="470"/>
    </row>
    <row r="2" spans="1:14" ht="16.149999999999999" thickBot="1" x14ac:dyDescent="0.35">
      <c r="A2" s="471" t="s">
        <v>0</v>
      </c>
      <c r="B2" s="472"/>
      <c r="C2" s="472"/>
      <c r="D2" s="472"/>
      <c r="E2" s="472"/>
      <c r="F2" s="472"/>
      <c r="G2" s="472"/>
      <c r="H2" s="473"/>
    </row>
    <row r="3" spans="1:14" ht="10.9" thickTop="1" x14ac:dyDescent="0.2">
      <c r="A3" s="38"/>
      <c r="B3" s="38"/>
      <c r="C3" s="38"/>
      <c r="D3" s="382"/>
      <c r="E3" s="382"/>
      <c r="F3" s="382"/>
      <c r="G3" s="382"/>
      <c r="H3" s="382"/>
      <c r="J3" s="115" t="s">
        <v>731</v>
      </c>
      <c r="K3" s="115" t="s">
        <v>731</v>
      </c>
      <c r="M3" s="324" t="s">
        <v>982</v>
      </c>
    </row>
    <row r="4" spans="1:14" s="42" customFormat="1" ht="28.9" customHeight="1" x14ac:dyDescent="0.2">
      <c r="A4" s="475" t="s">
        <v>1458</v>
      </c>
      <c r="B4" s="475"/>
      <c r="C4" s="475"/>
      <c r="D4" s="475"/>
      <c r="E4" s="475"/>
      <c r="F4" s="475"/>
      <c r="G4" s="475"/>
      <c r="H4" s="475"/>
      <c r="I4" s="463"/>
      <c r="J4" s="115" t="s">
        <v>733</v>
      </c>
      <c r="K4" s="115" t="s">
        <v>732</v>
      </c>
      <c r="M4" s="324" t="s">
        <v>983</v>
      </c>
    </row>
    <row r="5" spans="1:14" s="44" customFormat="1" ht="12.75" x14ac:dyDescent="0.2">
      <c r="A5" s="41" t="s">
        <v>231</v>
      </c>
      <c r="B5" s="40"/>
      <c r="C5" s="40"/>
      <c r="D5" s="387"/>
      <c r="E5" s="387"/>
      <c r="F5" s="387"/>
      <c r="G5" s="387"/>
      <c r="H5" s="387"/>
      <c r="J5" s="146">
        <v>0.27239999999999998</v>
      </c>
      <c r="K5" s="146">
        <v>0.2114</v>
      </c>
      <c r="M5" s="325">
        <v>0.15</v>
      </c>
      <c r="N5" s="326" t="s">
        <v>984</v>
      </c>
    </row>
    <row r="6" spans="1:14" s="42" customFormat="1" ht="13.9" x14ac:dyDescent="0.3">
      <c r="A6" s="41" t="s">
        <v>1421</v>
      </c>
      <c r="B6" s="40"/>
      <c r="C6" s="40"/>
      <c r="D6" s="387"/>
      <c r="E6" s="387"/>
      <c r="F6" s="387"/>
      <c r="G6" s="387"/>
      <c r="H6" s="387"/>
      <c r="J6" s="46"/>
      <c r="K6" s="46"/>
    </row>
    <row r="7" spans="1:14" ht="10.15" customHeight="1" x14ac:dyDescent="0.2">
      <c r="A7" s="47"/>
      <c r="B7" s="48"/>
      <c r="C7" s="49"/>
      <c r="D7" s="388"/>
      <c r="E7" s="388"/>
      <c r="F7" s="388"/>
      <c r="G7" s="388"/>
      <c r="H7" s="388"/>
    </row>
    <row r="8" spans="1:14" s="51" customFormat="1" x14ac:dyDescent="0.2">
      <c r="A8" s="280" t="s">
        <v>1</v>
      </c>
      <c r="B8" s="113" t="s">
        <v>2</v>
      </c>
      <c r="C8" s="281" t="s">
        <v>3</v>
      </c>
      <c r="D8" s="383" t="s">
        <v>4</v>
      </c>
      <c r="E8" s="383" t="s">
        <v>5</v>
      </c>
      <c r="F8" s="383" t="s">
        <v>6</v>
      </c>
      <c r="G8" s="383" t="s">
        <v>230</v>
      </c>
      <c r="H8" s="383" t="s">
        <v>7</v>
      </c>
      <c r="J8" s="33"/>
      <c r="K8" s="33"/>
    </row>
    <row r="9" spans="1:14" s="55" customFormat="1" ht="10.15" x14ac:dyDescent="0.2">
      <c r="A9" s="282"/>
      <c r="B9" s="118"/>
      <c r="C9" s="119"/>
      <c r="D9" s="384"/>
      <c r="E9" s="384"/>
      <c r="F9" s="384"/>
      <c r="G9" s="384"/>
      <c r="H9" s="384"/>
      <c r="J9" s="54"/>
    </row>
    <row r="10" spans="1:14" s="107" customFormat="1" x14ac:dyDescent="0.2">
      <c r="A10" s="121" t="s">
        <v>8</v>
      </c>
      <c r="B10" s="122" t="s">
        <v>9</v>
      </c>
      <c r="C10" s="123"/>
      <c r="D10" s="389"/>
      <c r="E10" s="389"/>
      <c r="F10" s="389"/>
      <c r="G10" s="389"/>
      <c r="H10" s="389"/>
      <c r="J10" s="106"/>
    </row>
    <row r="11" spans="1:14" s="275" customFormat="1" ht="10.15" x14ac:dyDescent="0.2">
      <c r="A11" s="282"/>
      <c r="B11" s="126"/>
      <c r="C11" s="119"/>
      <c r="D11" s="384"/>
      <c r="E11" s="384"/>
      <c r="F11" s="384"/>
      <c r="G11" s="384"/>
      <c r="H11" s="384"/>
      <c r="J11" s="54"/>
    </row>
    <row r="12" spans="1:14" s="258" customFormat="1" x14ac:dyDescent="0.2">
      <c r="A12" s="280" t="s">
        <v>10</v>
      </c>
      <c r="B12" s="261" t="s">
        <v>800</v>
      </c>
      <c r="C12" s="281" t="s">
        <v>11</v>
      </c>
      <c r="D12" s="383"/>
      <c r="E12" s="383"/>
      <c r="F12" s="383"/>
      <c r="G12" s="383"/>
      <c r="H12" s="383"/>
    </row>
    <row r="13" spans="1:14" s="275" customFormat="1" ht="10.15" x14ac:dyDescent="0.2">
      <c r="A13" s="282"/>
      <c r="B13" s="279" t="s">
        <v>140</v>
      </c>
      <c r="C13" s="276"/>
      <c r="D13" s="386"/>
      <c r="E13" s="386">
        <v>4</v>
      </c>
      <c r="F13" s="386"/>
      <c r="G13" s="386">
        <v>2</v>
      </c>
      <c r="H13" s="386">
        <f>ROUND(PRODUCT(D13:G13),2)</f>
        <v>8</v>
      </c>
    </row>
    <row r="14" spans="1:14" s="275" customFormat="1" ht="10.15" x14ac:dyDescent="0.2">
      <c r="A14" s="282"/>
      <c r="B14" s="284" t="str">
        <f>"Total item "&amp;A12</f>
        <v>Total item 1.1</v>
      </c>
      <c r="C14" s="276"/>
      <c r="D14" s="386"/>
      <c r="E14" s="386"/>
      <c r="F14" s="386"/>
      <c r="G14" s="386"/>
      <c r="H14" s="383">
        <f>SUM(H13:H13)</f>
        <v>8</v>
      </c>
    </row>
    <row r="15" spans="1:14" s="275" customFormat="1" ht="10.15" x14ac:dyDescent="0.2">
      <c r="A15" s="282"/>
      <c r="B15" s="126"/>
      <c r="C15" s="119"/>
      <c r="D15" s="384"/>
      <c r="E15" s="384"/>
      <c r="F15" s="384"/>
      <c r="G15" s="384"/>
      <c r="H15" s="384"/>
    </row>
    <row r="16" spans="1:14" s="258" customFormat="1" ht="20.45" x14ac:dyDescent="0.2">
      <c r="A16" s="280" t="s">
        <v>12</v>
      </c>
      <c r="B16" s="261" t="s">
        <v>665</v>
      </c>
      <c r="C16" s="281" t="s">
        <v>49</v>
      </c>
      <c r="D16" s="383"/>
      <c r="E16" s="383"/>
      <c r="F16" s="383"/>
      <c r="G16" s="383"/>
      <c r="H16" s="383"/>
    </row>
    <row r="17" spans="1:8" s="275" customFormat="1" ht="10.15" x14ac:dyDescent="0.2">
      <c r="A17" s="282"/>
      <c r="B17" s="279"/>
      <c r="C17" s="276"/>
      <c r="D17" s="386">
        <v>1</v>
      </c>
      <c r="E17" s="386"/>
      <c r="F17" s="386"/>
      <c r="G17" s="386"/>
      <c r="H17" s="386">
        <f>ROUND(PRODUCT(D17:G17),2)</f>
        <v>1</v>
      </c>
    </row>
    <row r="18" spans="1:8" s="275" customFormat="1" ht="10.15" x14ac:dyDescent="0.2">
      <c r="A18" s="282"/>
      <c r="B18" s="284" t="str">
        <f>"Total item "&amp;A16</f>
        <v>Total item 1.2</v>
      </c>
      <c r="C18" s="276"/>
      <c r="D18" s="386"/>
      <c r="E18" s="386"/>
      <c r="F18" s="386"/>
      <c r="G18" s="386"/>
      <c r="H18" s="383">
        <f>SUM(H17:H17)</f>
        <v>1</v>
      </c>
    </row>
    <row r="19" spans="1:8" s="275" customFormat="1" ht="10.15" x14ac:dyDescent="0.2">
      <c r="A19" s="282"/>
      <c r="B19" s="126"/>
      <c r="C19" s="119"/>
      <c r="D19" s="384"/>
      <c r="E19" s="384"/>
      <c r="F19" s="384"/>
      <c r="G19" s="384"/>
      <c r="H19" s="384"/>
    </row>
    <row r="20" spans="1:8" s="258" customFormat="1" ht="22.5" x14ac:dyDescent="0.2">
      <c r="A20" s="280" t="s">
        <v>35</v>
      </c>
      <c r="B20" s="261" t="s">
        <v>815</v>
      </c>
      <c r="C20" s="281" t="s">
        <v>11</v>
      </c>
      <c r="D20" s="383"/>
      <c r="E20" s="383"/>
      <c r="F20" s="383"/>
      <c r="G20" s="383"/>
      <c r="H20" s="383"/>
    </row>
    <row r="21" spans="1:8" s="275" customFormat="1" ht="10.15" x14ac:dyDescent="0.2">
      <c r="A21" s="282"/>
      <c r="B21" s="279" t="s">
        <v>1179</v>
      </c>
      <c r="C21" s="276"/>
      <c r="D21" s="386"/>
      <c r="E21" s="386">
        <v>20</v>
      </c>
      <c r="F21" s="386"/>
      <c r="G21" s="386">
        <v>2.2000000000000002</v>
      </c>
      <c r="H21" s="386">
        <f>ROUND(PRODUCT(D21:G21),2)</f>
        <v>44</v>
      </c>
    </row>
    <row r="22" spans="1:8" s="275" customFormat="1" ht="10.15" x14ac:dyDescent="0.2">
      <c r="A22" s="282"/>
      <c r="B22" s="284" t="str">
        <f>"Total item "&amp;A20</f>
        <v>Total item 1.3</v>
      </c>
      <c r="C22" s="276"/>
      <c r="D22" s="386"/>
      <c r="E22" s="386"/>
      <c r="F22" s="386"/>
      <c r="G22" s="386"/>
      <c r="H22" s="383">
        <f>SUM(H21:H21)</f>
        <v>44</v>
      </c>
    </row>
    <row r="23" spans="1:8" s="55" customFormat="1" ht="10.15" x14ac:dyDescent="0.2">
      <c r="A23" s="282"/>
      <c r="B23" s="118"/>
      <c r="C23" s="119"/>
      <c r="D23" s="384"/>
      <c r="E23" s="384"/>
      <c r="F23" s="384"/>
      <c r="G23" s="384"/>
      <c r="H23" s="384"/>
    </row>
    <row r="24" spans="1:8" s="258" customFormat="1" ht="10.15" x14ac:dyDescent="0.2">
      <c r="A24" s="280" t="s">
        <v>664</v>
      </c>
      <c r="B24" s="261" t="s">
        <v>1251</v>
      </c>
      <c r="C24" s="281" t="s">
        <v>1108</v>
      </c>
      <c r="D24" s="383"/>
      <c r="E24" s="383"/>
      <c r="F24" s="383"/>
      <c r="G24" s="383"/>
      <c r="H24" s="383"/>
    </row>
    <row r="25" spans="1:8" s="275" customFormat="1" x14ac:dyDescent="0.2">
      <c r="A25" s="282"/>
      <c r="B25" s="279" t="s">
        <v>1252</v>
      </c>
      <c r="C25" s="276"/>
      <c r="D25" s="386"/>
      <c r="E25" s="386">
        <v>63</v>
      </c>
      <c r="F25" s="386">
        <v>51</v>
      </c>
      <c r="G25" s="386"/>
      <c r="H25" s="386">
        <f>ROUND(PRODUCT(D25:G25),2)</f>
        <v>3213</v>
      </c>
    </row>
    <row r="26" spans="1:8" s="275" customFormat="1" ht="10.15" x14ac:dyDescent="0.2">
      <c r="A26" s="282"/>
      <c r="B26" s="284" t="str">
        <f>"Total item "&amp;A24</f>
        <v>Total item 1.4</v>
      </c>
      <c r="C26" s="276"/>
      <c r="D26" s="386"/>
      <c r="E26" s="386"/>
      <c r="F26" s="386"/>
      <c r="G26" s="386"/>
      <c r="H26" s="383">
        <f>SUM(H25:H25)</f>
        <v>3213</v>
      </c>
    </row>
    <row r="27" spans="1:8" s="55" customFormat="1" ht="10.15" x14ac:dyDescent="0.2">
      <c r="A27" s="282"/>
      <c r="B27" s="118"/>
      <c r="C27" s="119"/>
      <c r="D27" s="384"/>
      <c r="E27" s="384"/>
      <c r="F27" s="384"/>
      <c r="G27" s="384"/>
      <c r="H27" s="384"/>
    </row>
    <row r="28" spans="1:8" s="105" customFormat="1" x14ac:dyDescent="0.2">
      <c r="A28" s="127" t="s">
        <v>666</v>
      </c>
      <c r="B28" s="128" t="s">
        <v>232</v>
      </c>
      <c r="C28" s="129"/>
      <c r="D28" s="399"/>
      <c r="E28" s="399"/>
      <c r="F28" s="399"/>
      <c r="G28" s="399"/>
      <c r="H28" s="399"/>
    </row>
    <row r="29" spans="1:8" s="258" customFormat="1" ht="22.5" x14ac:dyDescent="0.2">
      <c r="A29" s="280" t="s">
        <v>1253</v>
      </c>
      <c r="B29" s="261" t="s">
        <v>1191</v>
      </c>
      <c r="C29" s="281" t="s">
        <v>1108</v>
      </c>
      <c r="D29" s="385"/>
      <c r="E29" s="383"/>
      <c r="F29" s="385"/>
      <c r="G29" s="385"/>
      <c r="H29" s="383"/>
    </row>
    <row r="30" spans="1:8" s="275" customFormat="1" ht="10.15" x14ac:dyDescent="0.2">
      <c r="A30" s="282"/>
      <c r="B30" s="279" t="s">
        <v>233</v>
      </c>
      <c r="C30" s="276"/>
      <c r="D30" s="386"/>
      <c r="E30" s="386"/>
      <c r="F30" s="386"/>
      <c r="G30" s="386"/>
      <c r="H30" s="386"/>
    </row>
    <row r="31" spans="1:8" s="275" customFormat="1" ht="10.15" x14ac:dyDescent="0.2">
      <c r="A31" s="282"/>
      <c r="B31" s="279" t="s">
        <v>174</v>
      </c>
      <c r="C31" s="276"/>
      <c r="D31" s="386"/>
      <c r="E31" s="386">
        <v>2.0499999999999998</v>
      </c>
      <c r="F31" s="386"/>
      <c r="G31" s="386">
        <v>1.1000000000000001</v>
      </c>
      <c r="H31" s="386">
        <f t="shared" ref="H31:H32" si="0">ROUND(PRODUCT(D31:G31),2)</f>
        <v>2.2599999999999998</v>
      </c>
    </row>
    <row r="32" spans="1:8" s="275" customFormat="1" ht="10.15" x14ac:dyDescent="0.2">
      <c r="A32" s="282"/>
      <c r="B32" s="279"/>
      <c r="C32" s="276"/>
      <c r="D32" s="386"/>
      <c r="E32" s="386">
        <v>1.1499999999999999</v>
      </c>
      <c r="F32" s="386"/>
      <c r="G32" s="386">
        <v>1</v>
      </c>
      <c r="H32" s="386">
        <f t="shared" si="0"/>
        <v>1.1499999999999999</v>
      </c>
    </row>
    <row r="33" spans="1:8" s="275" customFormat="1" ht="10.15" x14ac:dyDescent="0.2">
      <c r="A33" s="282"/>
      <c r="B33" s="279" t="s">
        <v>234</v>
      </c>
      <c r="C33" s="276"/>
      <c r="D33" s="386"/>
      <c r="E33" s="386"/>
      <c r="F33" s="386"/>
      <c r="G33" s="386"/>
      <c r="H33" s="386"/>
    </row>
    <row r="34" spans="1:8" s="275" customFormat="1" ht="10.15" x14ac:dyDescent="0.2">
      <c r="A34" s="282"/>
      <c r="B34" s="279" t="s">
        <v>235</v>
      </c>
      <c r="C34" s="276"/>
      <c r="D34" s="386"/>
      <c r="E34" s="386"/>
      <c r="F34" s="386"/>
      <c r="G34" s="386"/>
      <c r="H34" s="386"/>
    </row>
    <row r="35" spans="1:8" s="275" customFormat="1" ht="10.15" x14ac:dyDescent="0.2">
      <c r="A35" s="282"/>
      <c r="B35" s="279" t="s">
        <v>237</v>
      </c>
      <c r="C35" s="276"/>
      <c r="D35" s="386"/>
      <c r="E35" s="386">
        <v>2.8</v>
      </c>
      <c r="F35" s="386"/>
      <c r="G35" s="386">
        <v>1.2</v>
      </c>
      <c r="H35" s="386">
        <f t="shared" ref="H35:H37" si="1">ROUND(PRODUCT(D35:G35),2)</f>
        <v>3.36</v>
      </c>
    </row>
    <row r="36" spans="1:8" s="275" customFormat="1" ht="10.15" x14ac:dyDescent="0.2">
      <c r="A36" s="282"/>
      <c r="B36" s="279"/>
      <c r="C36" s="276"/>
      <c r="D36" s="386"/>
      <c r="E36" s="386">
        <v>2.1</v>
      </c>
      <c r="F36" s="386"/>
      <c r="G36" s="386">
        <v>1.2</v>
      </c>
      <c r="H36" s="386">
        <f t="shared" si="1"/>
        <v>2.52</v>
      </c>
    </row>
    <row r="37" spans="1:8" s="275" customFormat="1" ht="10.15" x14ac:dyDescent="0.2">
      <c r="A37" s="282"/>
      <c r="B37" s="279" t="s">
        <v>238</v>
      </c>
      <c r="C37" s="276"/>
      <c r="D37" s="386">
        <v>15</v>
      </c>
      <c r="E37" s="386"/>
      <c r="F37" s="386">
        <v>0.6</v>
      </c>
      <c r="G37" s="386">
        <v>0.4</v>
      </c>
      <c r="H37" s="386">
        <f t="shared" si="1"/>
        <v>3.6</v>
      </c>
    </row>
    <row r="38" spans="1:8" s="275" customFormat="1" ht="10.15" x14ac:dyDescent="0.2">
      <c r="A38" s="282"/>
      <c r="B38" s="284" t="str">
        <f>"Total item "&amp;A29</f>
        <v>Total item 1.5.1</v>
      </c>
      <c r="C38" s="276"/>
      <c r="D38" s="386"/>
      <c r="E38" s="386"/>
      <c r="F38" s="386"/>
      <c r="G38" s="386"/>
      <c r="H38" s="383">
        <f>SUM(H30:H37)</f>
        <v>12.889999999999999</v>
      </c>
    </row>
    <row r="39" spans="1:8" s="275" customFormat="1" ht="10.15" x14ac:dyDescent="0.2">
      <c r="A39" s="282"/>
      <c r="B39" s="126"/>
      <c r="C39" s="119"/>
      <c r="D39" s="384"/>
      <c r="E39" s="384"/>
      <c r="F39" s="384"/>
      <c r="G39" s="384"/>
      <c r="H39" s="384"/>
    </row>
    <row r="40" spans="1:8" s="258" customFormat="1" ht="22.5" x14ac:dyDescent="0.2">
      <c r="A40" s="280" t="s">
        <v>1254</v>
      </c>
      <c r="B40" s="261" t="s">
        <v>1072</v>
      </c>
      <c r="C40" s="281" t="s">
        <v>1108</v>
      </c>
      <c r="D40" s="385"/>
      <c r="E40" s="383"/>
      <c r="F40" s="385"/>
      <c r="G40" s="385"/>
      <c r="H40" s="383"/>
    </row>
    <row r="41" spans="1:8" s="275" customFormat="1" ht="10.15" x14ac:dyDescent="0.2">
      <c r="A41" s="282"/>
      <c r="B41" s="279" t="s">
        <v>233</v>
      </c>
      <c r="C41" s="276"/>
      <c r="D41" s="386"/>
      <c r="E41" s="386"/>
      <c r="F41" s="386"/>
      <c r="G41" s="386"/>
      <c r="H41" s="386"/>
    </row>
    <row r="42" spans="1:8" s="275" customFormat="1" ht="10.15" x14ac:dyDescent="0.2">
      <c r="A42" s="282"/>
      <c r="B42" s="279" t="s">
        <v>1194</v>
      </c>
      <c r="C42" s="276"/>
      <c r="D42" s="386"/>
      <c r="E42" s="386"/>
      <c r="F42" s="386">
        <v>0.7</v>
      </c>
      <c r="G42" s="386">
        <v>2.1</v>
      </c>
      <c r="H42" s="386">
        <f t="shared" ref="H42" si="2">ROUND(PRODUCT(D42:G42),2)</f>
        <v>1.47</v>
      </c>
    </row>
    <row r="43" spans="1:8" s="275" customFormat="1" ht="10.15" x14ac:dyDescent="0.2">
      <c r="A43" s="282"/>
      <c r="B43" s="279" t="s">
        <v>234</v>
      </c>
      <c r="C43" s="276"/>
      <c r="D43" s="386"/>
      <c r="E43" s="386"/>
      <c r="F43" s="386"/>
      <c r="G43" s="386"/>
      <c r="H43" s="386"/>
    </row>
    <row r="44" spans="1:8" s="275" customFormat="1" ht="10.15" x14ac:dyDescent="0.2">
      <c r="A44" s="282"/>
      <c r="B44" s="279" t="s">
        <v>1195</v>
      </c>
      <c r="C44" s="276"/>
      <c r="D44" s="386">
        <v>6</v>
      </c>
      <c r="E44" s="386"/>
      <c r="F44" s="386">
        <v>0.7</v>
      </c>
      <c r="G44" s="386">
        <v>1.6</v>
      </c>
      <c r="H44" s="386">
        <f t="shared" ref="H44" si="3">ROUND(PRODUCT(D44:G44),2)</f>
        <v>6.72</v>
      </c>
    </row>
    <row r="45" spans="1:8" s="275" customFormat="1" ht="10.15" x14ac:dyDescent="0.2">
      <c r="A45" s="282"/>
      <c r="B45" s="279" t="s">
        <v>235</v>
      </c>
      <c r="C45" s="276"/>
      <c r="D45" s="386"/>
      <c r="E45" s="386"/>
      <c r="F45" s="386"/>
      <c r="G45" s="386"/>
      <c r="H45" s="386"/>
    </row>
    <row r="46" spans="1:8" s="275" customFormat="1" ht="10.15" x14ac:dyDescent="0.2">
      <c r="A46" s="282"/>
      <c r="B46" s="279" t="s">
        <v>1195</v>
      </c>
      <c r="C46" s="276"/>
      <c r="D46" s="386">
        <v>11</v>
      </c>
      <c r="E46" s="386"/>
      <c r="F46" s="386">
        <v>0.9</v>
      </c>
      <c r="G46" s="386">
        <v>2.1</v>
      </c>
      <c r="H46" s="386">
        <f t="shared" ref="H46:H71" si="4">ROUND(PRODUCT(D46:G46),2)</f>
        <v>20.79</v>
      </c>
    </row>
    <row r="47" spans="1:8" s="275" customFormat="1" x14ac:dyDescent="0.2">
      <c r="A47" s="282"/>
      <c r="B47" s="279" t="s">
        <v>239</v>
      </c>
      <c r="C47" s="276"/>
      <c r="D47" s="386"/>
      <c r="E47" s="386">
        <v>2</v>
      </c>
      <c r="F47" s="386"/>
      <c r="G47" s="386">
        <v>2.1</v>
      </c>
      <c r="H47" s="386">
        <f t="shared" si="4"/>
        <v>4.2</v>
      </c>
    </row>
    <row r="48" spans="1:8" s="275" customFormat="1" ht="10.15" x14ac:dyDescent="0.2">
      <c r="A48" s="282"/>
      <c r="B48" s="279" t="s">
        <v>236</v>
      </c>
      <c r="C48" s="276"/>
      <c r="D48" s="386">
        <v>3</v>
      </c>
      <c r="E48" s="386"/>
      <c r="F48" s="386">
        <v>0.7</v>
      </c>
      <c r="G48" s="386">
        <v>2.1</v>
      </c>
      <c r="H48" s="386">
        <f t="shared" si="4"/>
        <v>4.41</v>
      </c>
    </row>
    <row r="49" spans="1:8" s="275" customFormat="1" ht="10.15" x14ac:dyDescent="0.2">
      <c r="A49" s="282"/>
      <c r="B49" s="279" t="s">
        <v>1073</v>
      </c>
      <c r="C49" s="276"/>
      <c r="D49" s="386">
        <v>1</v>
      </c>
      <c r="E49" s="386">
        <v>0.8</v>
      </c>
      <c r="F49" s="386"/>
      <c r="G49" s="386">
        <v>2.1</v>
      </c>
      <c r="H49" s="386">
        <f t="shared" si="4"/>
        <v>1.68</v>
      </c>
    </row>
    <row r="50" spans="1:8" s="275" customFormat="1" ht="10.15" x14ac:dyDescent="0.2">
      <c r="A50" s="282"/>
      <c r="B50" s="279" t="s">
        <v>1074</v>
      </c>
      <c r="C50" s="276"/>
      <c r="D50" s="386">
        <v>2</v>
      </c>
      <c r="E50" s="386">
        <v>0.8</v>
      </c>
      <c r="F50" s="386"/>
      <c r="G50" s="386">
        <v>2.1</v>
      </c>
      <c r="H50" s="386">
        <f t="shared" si="4"/>
        <v>3.36</v>
      </c>
    </row>
    <row r="51" spans="1:8" s="275" customFormat="1" ht="10.15" x14ac:dyDescent="0.2">
      <c r="A51" s="282"/>
      <c r="B51" s="279" t="s">
        <v>1075</v>
      </c>
      <c r="C51" s="276"/>
      <c r="D51" s="386">
        <v>2</v>
      </c>
      <c r="E51" s="386">
        <v>0.7</v>
      </c>
      <c r="F51" s="386"/>
      <c r="G51" s="386">
        <v>2.1</v>
      </c>
      <c r="H51" s="386">
        <f t="shared" si="4"/>
        <v>2.94</v>
      </c>
    </row>
    <row r="52" spans="1:8" s="275" customFormat="1" x14ac:dyDescent="0.2">
      <c r="A52" s="282"/>
      <c r="B52" s="279" t="s">
        <v>1076</v>
      </c>
      <c r="C52" s="276"/>
      <c r="D52" s="386">
        <v>1</v>
      </c>
      <c r="E52" s="386">
        <v>0.7</v>
      </c>
      <c r="F52" s="386"/>
      <c r="G52" s="386">
        <v>2.1</v>
      </c>
      <c r="H52" s="386">
        <f t="shared" si="4"/>
        <v>1.47</v>
      </c>
    </row>
    <row r="53" spans="1:8" s="275" customFormat="1" ht="10.15" x14ac:dyDescent="0.2">
      <c r="A53" s="282"/>
      <c r="B53" s="279" t="s">
        <v>1077</v>
      </c>
      <c r="C53" s="276"/>
      <c r="D53" s="386">
        <v>1</v>
      </c>
      <c r="E53" s="386">
        <v>0.8</v>
      </c>
      <c r="F53" s="386"/>
      <c r="G53" s="386">
        <v>2.1</v>
      </c>
      <c r="H53" s="386">
        <f t="shared" si="4"/>
        <v>1.68</v>
      </c>
    </row>
    <row r="54" spans="1:8" s="275" customFormat="1" ht="10.15" x14ac:dyDescent="0.2">
      <c r="A54" s="282"/>
      <c r="B54" s="279" t="s">
        <v>1078</v>
      </c>
      <c r="C54" s="276"/>
      <c r="D54" s="386">
        <v>1</v>
      </c>
      <c r="E54" s="386">
        <v>0.8</v>
      </c>
      <c r="F54" s="386"/>
      <c r="G54" s="386">
        <v>2.1</v>
      </c>
      <c r="H54" s="386">
        <f t="shared" si="4"/>
        <v>1.68</v>
      </c>
    </row>
    <row r="55" spans="1:8" s="275" customFormat="1" ht="10.15" x14ac:dyDescent="0.2">
      <c r="A55" s="282"/>
      <c r="B55" s="279" t="s">
        <v>1079</v>
      </c>
      <c r="C55" s="276"/>
      <c r="D55" s="386">
        <v>2</v>
      </c>
      <c r="E55" s="386">
        <v>0.8</v>
      </c>
      <c r="F55" s="386"/>
      <c r="G55" s="386">
        <v>2.1</v>
      </c>
      <c r="H55" s="386">
        <f t="shared" si="4"/>
        <v>3.36</v>
      </c>
    </row>
    <row r="56" spans="1:8" s="275" customFormat="1" ht="10.15" x14ac:dyDescent="0.2">
      <c r="A56" s="282"/>
      <c r="B56" s="279" t="s">
        <v>1080</v>
      </c>
      <c r="C56" s="276"/>
      <c r="D56" s="386">
        <v>2</v>
      </c>
      <c r="E56" s="386">
        <v>0.8</v>
      </c>
      <c r="F56" s="386"/>
      <c r="G56" s="386">
        <v>2.1</v>
      </c>
      <c r="H56" s="386">
        <f t="shared" si="4"/>
        <v>3.36</v>
      </c>
    </row>
    <row r="57" spans="1:8" s="275" customFormat="1" ht="10.15" x14ac:dyDescent="0.2">
      <c r="A57" s="282"/>
      <c r="B57" s="279" t="s">
        <v>1081</v>
      </c>
      <c r="C57" s="276"/>
      <c r="D57" s="386">
        <v>2</v>
      </c>
      <c r="E57" s="386">
        <v>0.8</v>
      </c>
      <c r="F57" s="386"/>
      <c r="G57" s="386">
        <v>2.1</v>
      </c>
      <c r="H57" s="386">
        <f t="shared" si="4"/>
        <v>3.36</v>
      </c>
    </row>
    <row r="58" spans="1:8" s="275" customFormat="1" ht="10.15" x14ac:dyDescent="0.2">
      <c r="A58" s="282"/>
      <c r="B58" s="279" t="s">
        <v>1082</v>
      </c>
      <c r="C58" s="276"/>
      <c r="D58" s="386">
        <v>1</v>
      </c>
      <c r="E58" s="386">
        <v>0.8</v>
      </c>
      <c r="F58" s="386"/>
      <c r="G58" s="386">
        <v>2.1</v>
      </c>
      <c r="H58" s="386">
        <f t="shared" si="4"/>
        <v>1.68</v>
      </c>
    </row>
    <row r="59" spans="1:8" s="275" customFormat="1" ht="10.15" x14ac:dyDescent="0.2">
      <c r="A59" s="282"/>
      <c r="B59" s="279" t="s">
        <v>1083</v>
      </c>
      <c r="C59" s="276"/>
      <c r="D59" s="386">
        <v>2</v>
      </c>
      <c r="E59" s="386">
        <v>0.8</v>
      </c>
      <c r="F59" s="386"/>
      <c r="G59" s="386">
        <v>2.1</v>
      </c>
      <c r="H59" s="386">
        <f t="shared" si="4"/>
        <v>3.36</v>
      </c>
    </row>
    <row r="60" spans="1:8" s="275" customFormat="1" x14ac:dyDescent="0.2">
      <c r="A60" s="282"/>
      <c r="B60" s="279" t="s">
        <v>1084</v>
      </c>
      <c r="C60" s="276"/>
      <c r="D60" s="386">
        <v>1</v>
      </c>
      <c r="E60" s="386">
        <v>0.8</v>
      </c>
      <c r="F60" s="386"/>
      <c r="G60" s="386">
        <v>2.1</v>
      </c>
      <c r="H60" s="386">
        <f t="shared" si="4"/>
        <v>1.68</v>
      </c>
    </row>
    <row r="61" spans="1:8" s="275" customFormat="1" ht="10.15" x14ac:dyDescent="0.2">
      <c r="A61" s="282"/>
      <c r="B61" s="279" t="s">
        <v>1085</v>
      </c>
      <c r="C61" s="276"/>
      <c r="D61" s="386">
        <v>3</v>
      </c>
      <c r="E61" s="386">
        <v>0.8</v>
      </c>
      <c r="F61" s="386"/>
      <c r="G61" s="386">
        <v>2.1</v>
      </c>
      <c r="H61" s="386">
        <f t="shared" si="4"/>
        <v>5.04</v>
      </c>
    </row>
    <row r="62" spans="1:8" s="275" customFormat="1" x14ac:dyDescent="0.2">
      <c r="A62" s="282"/>
      <c r="B62" s="279" t="s">
        <v>1086</v>
      </c>
      <c r="C62" s="276"/>
      <c r="D62" s="386">
        <v>1</v>
      </c>
      <c r="E62" s="386">
        <v>0.8</v>
      </c>
      <c r="F62" s="386"/>
      <c r="G62" s="386">
        <v>2.1</v>
      </c>
      <c r="H62" s="386">
        <f t="shared" si="4"/>
        <v>1.68</v>
      </c>
    </row>
    <row r="63" spans="1:8" s="275" customFormat="1" ht="10.15" x14ac:dyDescent="0.2">
      <c r="A63" s="282"/>
      <c r="B63" s="279" t="s">
        <v>1087</v>
      </c>
      <c r="C63" s="276"/>
      <c r="D63" s="386">
        <v>2</v>
      </c>
      <c r="E63" s="386">
        <v>0.8</v>
      </c>
      <c r="F63" s="386"/>
      <c r="G63" s="386">
        <v>2.1</v>
      </c>
      <c r="H63" s="386">
        <f t="shared" si="4"/>
        <v>3.36</v>
      </c>
    </row>
    <row r="64" spans="1:8" s="275" customFormat="1" ht="10.15" x14ac:dyDescent="0.2">
      <c r="A64" s="282"/>
      <c r="B64" s="279" t="s">
        <v>1088</v>
      </c>
      <c r="C64" s="276"/>
      <c r="D64" s="386">
        <v>2</v>
      </c>
      <c r="E64" s="386">
        <v>0.8</v>
      </c>
      <c r="F64" s="386"/>
      <c r="G64" s="386">
        <v>2.1</v>
      </c>
      <c r="H64" s="386">
        <f t="shared" si="4"/>
        <v>3.36</v>
      </c>
    </row>
    <row r="65" spans="1:8" s="275" customFormat="1" ht="10.15" x14ac:dyDescent="0.2">
      <c r="A65" s="282"/>
      <c r="B65" s="279" t="s">
        <v>1089</v>
      </c>
      <c r="C65" s="276"/>
      <c r="D65" s="386">
        <v>2</v>
      </c>
      <c r="E65" s="386">
        <v>0.8</v>
      </c>
      <c r="F65" s="386"/>
      <c r="G65" s="386">
        <v>2.1</v>
      </c>
      <c r="H65" s="386">
        <f t="shared" si="4"/>
        <v>3.36</v>
      </c>
    </row>
    <row r="66" spans="1:8" s="275" customFormat="1" ht="10.15" x14ac:dyDescent="0.2">
      <c r="A66" s="282"/>
      <c r="B66" s="279" t="s">
        <v>1090</v>
      </c>
      <c r="C66" s="276"/>
      <c r="D66" s="386">
        <v>2</v>
      </c>
      <c r="E66" s="386">
        <v>0</v>
      </c>
      <c r="F66" s="386"/>
      <c r="G66" s="386">
        <v>2.1</v>
      </c>
      <c r="H66" s="386">
        <f t="shared" si="4"/>
        <v>0</v>
      </c>
    </row>
    <row r="67" spans="1:8" s="275" customFormat="1" ht="10.15" x14ac:dyDescent="0.2">
      <c r="A67" s="282"/>
      <c r="B67" s="279" t="s">
        <v>1091</v>
      </c>
      <c r="C67" s="276"/>
      <c r="D67" s="386">
        <v>2</v>
      </c>
      <c r="E67" s="386">
        <v>0.8</v>
      </c>
      <c r="F67" s="386"/>
      <c r="G67" s="386">
        <v>2.1</v>
      </c>
      <c r="H67" s="386">
        <f t="shared" si="4"/>
        <v>3.36</v>
      </c>
    </row>
    <row r="68" spans="1:8" s="275" customFormat="1" ht="10.15" x14ac:dyDescent="0.2">
      <c r="A68" s="282"/>
      <c r="B68" s="279" t="s">
        <v>1092</v>
      </c>
      <c r="C68" s="276"/>
      <c r="D68" s="386">
        <v>2</v>
      </c>
      <c r="E68" s="386">
        <v>0.8</v>
      </c>
      <c r="F68" s="386"/>
      <c r="G68" s="386">
        <v>2.1</v>
      </c>
      <c r="H68" s="386">
        <f t="shared" si="4"/>
        <v>3.36</v>
      </c>
    </row>
    <row r="69" spans="1:8" s="275" customFormat="1" ht="10.15" x14ac:dyDescent="0.2">
      <c r="A69" s="282"/>
      <c r="B69" s="279" t="s">
        <v>1093</v>
      </c>
      <c r="C69" s="276"/>
      <c r="D69" s="386">
        <v>3</v>
      </c>
      <c r="E69" s="386">
        <v>0.8</v>
      </c>
      <c r="F69" s="386"/>
      <c r="G69" s="386">
        <v>2.1</v>
      </c>
      <c r="H69" s="386">
        <f t="shared" si="4"/>
        <v>5.04</v>
      </c>
    </row>
    <row r="70" spans="1:8" s="275" customFormat="1" ht="10.15" x14ac:dyDescent="0.2">
      <c r="A70" s="282"/>
      <c r="B70" s="279" t="s">
        <v>1094</v>
      </c>
      <c r="C70" s="276"/>
      <c r="D70" s="386">
        <v>1</v>
      </c>
      <c r="E70" s="386">
        <v>0.8</v>
      </c>
      <c r="F70" s="386"/>
      <c r="G70" s="386">
        <v>2.1</v>
      </c>
      <c r="H70" s="386">
        <f t="shared" si="4"/>
        <v>1.68</v>
      </c>
    </row>
    <row r="71" spans="1:8" s="275" customFormat="1" ht="10.15" x14ac:dyDescent="0.2">
      <c r="A71" s="282"/>
      <c r="B71" s="279" t="s">
        <v>1095</v>
      </c>
      <c r="C71" s="276"/>
      <c r="D71" s="386">
        <v>2</v>
      </c>
      <c r="E71" s="386">
        <v>1.5</v>
      </c>
      <c r="F71" s="386"/>
      <c r="G71" s="386">
        <v>2.1</v>
      </c>
      <c r="H71" s="386">
        <f t="shared" si="4"/>
        <v>6.3</v>
      </c>
    </row>
    <row r="72" spans="1:8" s="275" customFormat="1" ht="10.15" x14ac:dyDescent="0.2">
      <c r="A72" s="282"/>
      <c r="B72" s="284" t="str">
        <f>"Total item "&amp;A40</f>
        <v>Total item 1.5.2</v>
      </c>
      <c r="C72" s="276"/>
      <c r="D72" s="386"/>
      <c r="E72" s="386"/>
      <c r="F72" s="386"/>
      <c r="G72" s="386"/>
      <c r="H72" s="383">
        <f>SUM(H41:H71)</f>
        <v>103.74000000000002</v>
      </c>
    </row>
    <row r="73" spans="1:8" s="275" customFormat="1" ht="10.15" x14ac:dyDescent="0.2">
      <c r="A73" s="282"/>
      <c r="B73" s="126"/>
      <c r="C73" s="119"/>
      <c r="D73" s="384"/>
      <c r="E73" s="384"/>
      <c r="F73" s="384"/>
      <c r="G73" s="384"/>
      <c r="H73" s="384"/>
    </row>
    <row r="74" spans="1:8" s="258" customFormat="1" ht="22.5" x14ac:dyDescent="0.2">
      <c r="A74" s="280" t="s">
        <v>1255</v>
      </c>
      <c r="B74" s="261" t="s">
        <v>1187</v>
      </c>
      <c r="C74" s="281" t="s">
        <v>1177</v>
      </c>
      <c r="D74" s="385"/>
      <c r="E74" s="383"/>
      <c r="F74" s="385"/>
      <c r="G74" s="385"/>
      <c r="H74" s="383"/>
    </row>
    <row r="75" spans="1:8" s="275" customFormat="1" ht="10.15" x14ac:dyDescent="0.2">
      <c r="A75" s="282"/>
      <c r="B75" s="132" t="s">
        <v>246</v>
      </c>
      <c r="C75" s="119"/>
      <c r="D75" s="386"/>
      <c r="E75" s="384"/>
      <c r="F75" s="386"/>
      <c r="G75" s="386"/>
      <c r="H75" s="384"/>
    </row>
    <row r="76" spans="1:8" s="275" customFormat="1" ht="10.15" x14ac:dyDescent="0.2">
      <c r="A76" s="282"/>
      <c r="B76" s="279" t="s">
        <v>240</v>
      </c>
      <c r="C76" s="276"/>
      <c r="D76" s="386">
        <v>2</v>
      </c>
      <c r="E76" s="386">
        <v>0.1</v>
      </c>
      <c r="F76" s="386">
        <v>1</v>
      </c>
      <c r="G76" s="386">
        <v>2.1</v>
      </c>
      <c r="H76" s="386">
        <f t="shared" ref="H76:H87" si="5">ROUND(PRODUCT(D76:G76),2)</f>
        <v>0.42</v>
      </c>
    </row>
    <row r="77" spans="1:8" s="275" customFormat="1" x14ac:dyDescent="0.2">
      <c r="A77" s="282"/>
      <c r="B77" s="279" t="s">
        <v>244</v>
      </c>
      <c r="C77" s="276"/>
      <c r="D77" s="386">
        <v>2</v>
      </c>
      <c r="E77" s="386">
        <v>2.37</v>
      </c>
      <c r="F77" s="386">
        <v>0.1</v>
      </c>
      <c r="G77" s="386">
        <v>3</v>
      </c>
      <c r="H77" s="386">
        <f t="shared" si="5"/>
        <v>1.42</v>
      </c>
    </row>
    <row r="78" spans="1:8" s="275" customFormat="1" ht="10.15" x14ac:dyDescent="0.2">
      <c r="A78" s="282"/>
      <c r="B78" s="279" t="s">
        <v>248</v>
      </c>
      <c r="C78" s="276"/>
      <c r="D78" s="386">
        <v>3</v>
      </c>
      <c r="E78" s="386">
        <v>4.01</v>
      </c>
      <c r="F78" s="386">
        <v>0.1</v>
      </c>
      <c r="G78" s="386">
        <v>3</v>
      </c>
      <c r="H78" s="386">
        <f t="shared" si="5"/>
        <v>3.61</v>
      </c>
    </row>
    <row r="79" spans="1:8" s="275" customFormat="1" ht="10.15" x14ac:dyDescent="0.2">
      <c r="A79" s="282"/>
      <c r="B79" s="279"/>
      <c r="C79" s="276"/>
      <c r="D79" s="386">
        <v>4</v>
      </c>
      <c r="E79" s="386">
        <v>3.25</v>
      </c>
      <c r="F79" s="386">
        <v>0.1</v>
      </c>
      <c r="G79" s="386">
        <v>3</v>
      </c>
      <c r="H79" s="386">
        <f t="shared" si="5"/>
        <v>3.9</v>
      </c>
    </row>
    <row r="80" spans="1:8" s="275" customFormat="1" ht="10.15" x14ac:dyDescent="0.2">
      <c r="A80" s="282"/>
      <c r="B80" s="279" t="s">
        <v>247</v>
      </c>
      <c r="C80" s="276"/>
      <c r="D80" s="386"/>
      <c r="E80" s="386"/>
      <c r="F80" s="386"/>
      <c r="G80" s="386"/>
      <c r="H80" s="386"/>
    </row>
    <row r="81" spans="1:8" s="275" customFormat="1" ht="10.15" x14ac:dyDescent="0.2">
      <c r="A81" s="282"/>
      <c r="B81" s="279" t="s">
        <v>240</v>
      </c>
      <c r="C81" s="276"/>
      <c r="D81" s="386">
        <v>2</v>
      </c>
      <c r="E81" s="386">
        <v>0.1</v>
      </c>
      <c r="F81" s="386">
        <v>1</v>
      </c>
      <c r="G81" s="386">
        <v>2.1</v>
      </c>
      <c r="H81" s="386">
        <f t="shared" ref="H81:H82" si="6">ROUND(PRODUCT(D81:G81),2)</f>
        <v>0.42</v>
      </c>
    </row>
    <row r="82" spans="1:8" s="275" customFormat="1" x14ac:dyDescent="0.2">
      <c r="A82" s="282"/>
      <c r="B82" s="279" t="s">
        <v>244</v>
      </c>
      <c r="C82" s="276"/>
      <c r="D82" s="386">
        <v>2</v>
      </c>
      <c r="E82" s="386">
        <v>2.37</v>
      </c>
      <c r="F82" s="386">
        <v>0.1</v>
      </c>
      <c r="G82" s="386">
        <v>3</v>
      </c>
      <c r="H82" s="386">
        <f t="shared" si="6"/>
        <v>1.42</v>
      </c>
    </row>
    <row r="83" spans="1:8" s="275" customFormat="1" ht="10.15" x14ac:dyDescent="0.2">
      <c r="A83" s="282"/>
      <c r="B83" s="279" t="s">
        <v>241</v>
      </c>
      <c r="C83" s="276"/>
      <c r="D83" s="386"/>
      <c r="E83" s="386">
        <v>3.38</v>
      </c>
      <c r="F83" s="386">
        <v>0.1</v>
      </c>
      <c r="G83" s="386">
        <v>3</v>
      </c>
      <c r="H83" s="386">
        <f t="shared" si="5"/>
        <v>1.01</v>
      </c>
    </row>
    <row r="84" spans="1:8" s="275" customFormat="1" ht="10.15" x14ac:dyDescent="0.2">
      <c r="A84" s="282"/>
      <c r="B84" s="279" t="s">
        <v>242</v>
      </c>
      <c r="C84" s="276"/>
      <c r="D84" s="386"/>
      <c r="E84" s="386">
        <v>2.8</v>
      </c>
      <c r="F84" s="386">
        <v>0.1</v>
      </c>
      <c r="G84" s="386">
        <v>3</v>
      </c>
      <c r="H84" s="386">
        <f t="shared" si="5"/>
        <v>0.84</v>
      </c>
    </row>
    <row r="85" spans="1:8" s="275" customFormat="1" ht="10.15" x14ac:dyDescent="0.2">
      <c r="A85" s="282"/>
      <c r="B85" s="279"/>
      <c r="C85" s="276"/>
      <c r="D85" s="386"/>
      <c r="E85" s="386">
        <v>1.31</v>
      </c>
      <c r="F85" s="386">
        <v>0.1</v>
      </c>
      <c r="G85" s="386">
        <v>3</v>
      </c>
      <c r="H85" s="386">
        <f t="shared" si="5"/>
        <v>0.39</v>
      </c>
    </row>
    <row r="86" spans="1:8" s="275" customFormat="1" ht="10.15" x14ac:dyDescent="0.2">
      <c r="A86" s="282"/>
      <c r="B86" s="279" t="s">
        <v>243</v>
      </c>
      <c r="C86" s="276"/>
      <c r="D86" s="386">
        <v>10</v>
      </c>
      <c r="E86" s="386">
        <v>0.1</v>
      </c>
      <c r="F86" s="386">
        <v>1.2</v>
      </c>
      <c r="G86" s="386">
        <v>1</v>
      </c>
      <c r="H86" s="386">
        <f t="shared" si="5"/>
        <v>1.2</v>
      </c>
    </row>
    <row r="87" spans="1:8" s="275" customFormat="1" ht="10.15" x14ac:dyDescent="0.2">
      <c r="A87" s="282"/>
      <c r="B87" s="279" t="s">
        <v>245</v>
      </c>
      <c r="C87" s="276"/>
      <c r="D87" s="386"/>
      <c r="E87" s="386">
        <v>2</v>
      </c>
      <c r="F87" s="386">
        <v>0.1</v>
      </c>
      <c r="G87" s="386">
        <v>3</v>
      </c>
      <c r="H87" s="386">
        <f t="shared" si="5"/>
        <v>0.6</v>
      </c>
    </row>
    <row r="88" spans="1:8" s="275" customFormat="1" ht="10.15" x14ac:dyDescent="0.2">
      <c r="A88" s="282"/>
      <c r="B88" s="284" t="str">
        <f>"Total item "&amp;A74</f>
        <v>Total item 1.5.3</v>
      </c>
      <c r="C88" s="276"/>
      <c r="D88" s="386"/>
      <c r="E88" s="386"/>
      <c r="F88" s="386"/>
      <c r="G88" s="386"/>
      <c r="H88" s="383">
        <f>SUM(H75:H87)</f>
        <v>15.229999999999999</v>
      </c>
    </row>
    <row r="89" spans="1:8" s="275" customFormat="1" ht="10.15" x14ac:dyDescent="0.2">
      <c r="A89" s="282"/>
      <c r="B89" s="126"/>
      <c r="C89" s="119"/>
      <c r="D89" s="384"/>
      <c r="E89" s="384"/>
      <c r="F89" s="384"/>
      <c r="G89" s="384"/>
      <c r="H89" s="384"/>
    </row>
    <row r="90" spans="1:8" s="258" customFormat="1" ht="22.5" x14ac:dyDescent="0.2">
      <c r="A90" s="280" t="s">
        <v>1256</v>
      </c>
      <c r="B90" s="261" t="s">
        <v>1189</v>
      </c>
      <c r="C90" s="281" t="s">
        <v>1108</v>
      </c>
      <c r="D90" s="385"/>
      <c r="E90" s="383"/>
      <c r="F90" s="385"/>
      <c r="G90" s="385"/>
      <c r="H90" s="383"/>
    </row>
    <row r="91" spans="1:8" s="275" customFormat="1" ht="22.5" x14ac:dyDescent="0.2">
      <c r="A91" s="282"/>
      <c r="B91" s="284" t="s">
        <v>284</v>
      </c>
      <c r="C91" s="276"/>
      <c r="D91" s="386"/>
      <c r="E91" s="386"/>
      <c r="F91" s="386"/>
      <c r="G91" s="386"/>
      <c r="H91" s="386"/>
    </row>
    <row r="92" spans="1:8" s="275" customFormat="1" x14ac:dyDescent="0.2">
      <c r="A92" s="282"/>
      <c r="B92" s="279" t="s">
        <v>251</v>
      </c>
      <c r="C92" s="276"/>
      <c r="D92" s="386"/>
      <c r="E92" s="386">
        <v>3.34</v>
      </c>
      <c r="F92" s="386">
        <v>2.0699999999999998</v>
      </c>
      <c r="G92" s="386"/>
      <c r="H92" s="386">
        <f t="shared" ref="H92:H99" si="7">ROUND(PRODUCT(D92:G92),2)</f>
        <v>6.91</v>
      </c>
    </row>
    <row r="93" spans="1:8" s="275" customFormat="1" ht="10.15" x14ac:dyDescent="0.2">
      <c r="A93" s="282"/>
      <c r="B93" s="279"/>
      <c r="C93" s="276"/>
      <c r="D93" s="386"/>
      <c r="E93" s="386">
        <v>2.73</v>
      </c>
      <c r="F93" s="386">
        <v>3.55</v>
      </c>
      <c r="G93" s="386"/>
      <c r="H93" s="386">
        <f t="shared" si="7"/>
        <v>9.69</v>
      </c>
    </row>
    <row r="94" spans="1:8" s="275" customFormat="1" ht="10.15" x14ac:dyDescent="0.2">
      <c r="A94" s="282"/>
      <c r="B94" s="279"/>
      <c r="C94" s="276"/>
      <c r="D94" s="386"/>
      <c r="E94" s="386">
        <v>3.19</v>
      </c>
      <c r="F94" s="386">
        <v>1.4</v>
      </c>
      <c r="G94" s="386"/>
      <c r="H94" s="386">
        <f t="shared" si="7"/>
        <v>4.47</v>
      </c>
    </row>
    <row r="95" spans="1:8" s="275" customFormat="1" x14ac:dyDescent="0.2">
      <c r="A95" s="282"/>
      <c r="B95" s="279" t="s">
        <v>253</v>
      </c>
      <c r="C95" s="276"/>
      <c r="D95" s="386"/>
      <c r="E95" s="386">
        <v>2.7</v>
      </c>
      <c r="F95" s="386">
        <v>1.43</v>
      </c>
      <c r="G95" s="386"/>
      <c r="H95" s="386">
        <f t="shared" si="7"/>
        <v>3.86</v>
      </c>
    </row>
    <row r="96" spans="1:8" s="275" customFormat="1" ht="10.15" x14ac:dyDescent="0.2">
      <c r="A96" s="282"/>
      <c r="B96" s="279"/>
      <c r="C96" s="276"/>
      <c r="D96" s="386"/>
      <c r="E96" s="386">
        <v>2.7</v>
      </c>
      <c r="F96" s="386">
        <v>1.46</v>
      </c>
      <c r="G96" s="386"/>
      <c r="H96" s="386">
        <f t="shared" si="7"/>
        <v>3.94</v>
      </c>
    </row>
    <row r="97" spans="1:8 2594:2594" s="275" customFormat="1" ht="10.15" x14ac:dyDescent="0.2">
      <c r="A97" s="282"/>
      <c r="B97" s="279" t="s">
        <v>254</v>
      </c>
      <c r="C97" s="276"/>
      <c r="D97" s="386"/>
      <c r="E97" s="386">
        <v>2.7</v>
      </c>
      <c r="F97" s="386">
        <v>1.86</v>
      </c>
      <c r="G97" s="386"/>
      <c r="H97" s="386">
        <f t="shared" si="7"/>
        <v>5.0199999999999996</v>
      </c>
    </row>
    <row r="98" spans="1:8 2594:2594" s="275" customFormat="1" x14ac:dyDescent="0.2">
      <c r="A98" s="282"/>
      <c r="B98" s="279" t="s">
        <v>255</v>
      </c>
      <c r="C98" s="276"/>
      <c r="D98" s="386"/>
      <c r="E98" s="386">
        <v>4.3499999999999996</v>
      </c>
      <c r="F98" s="386">
        <v>2.21</v>
      </c>
      <c r="G98" s="386"/>
      <c r="H98" s="386">
        <f t="shared" si="7"/>
        <v>9.61</v>
      </c>
    </row>
    <row r="99" spans="1:8 2594:2594" s="275" customFormat="1" x14ac:dyDescent="0.2">
      <c r="A99" s="282"/>
      <c r="B99" s="279" t="s">
        <v>256</v>
      </c>
      <c r="C99" s="276"/>
      <c r="D99" s="386"/>
      <c r="E99" s="386">
        <v>4.3499999999999996</v>
      </c>
      <c r="F99" s="386">
        <v>2.39</v>
      </c>
      <c r="G99" s="386"/>
      <c r="H99" s="386">
        <f t="shared" si="7"/>
        <v>10.4</v>
      </c>
    </row>
    <row r="100" spans="1:8 2594:2594" s="275" customFormat="1" ht="10.15" x14ac:dyDescent="0.2">
      <c r="A100" s="282"/>
      <c r="B100" s="284" t="str">
        <f>"Total item "&amp;A90</f>
        <v>Total item 1.5.4</v>
      </c>
      <c r="C100" s="276"/>
      <c r="D100" s="386"/>
      <c r="E100" s="386"/>
      <c r="F100" s="386"/>
      <c r="G100" s="386"/>
      <c r="H100" s="383">
        <f>SUM(H92:H99)</f>
        <v>53.9</v>
      </c>
      <c r="CUT100" s="275">
        <v>20</v>
      </c>
    </row>
    <row r="101" spans="1:8 2594:2594" s="275" customFormat="1" ht="10.15" x14ac:dyDescent="0.2">
      <c r="A101" s="282"/>
      <c r="B101" s="126"/>
      <c r="C101" s="119"/>
      <c r="D101" s="384"/>
      <c r="E101" s="384"/>
      <c r="F101" s="384"/>
      <c r="G101" s="384"/>
      <c r="H101" s="384"/>
      <c r="CUT101" s="275">
        <v>20</v>
      </c>
    </row>
    <row r="102" spans="1:8 2594:2594" s="258" customFormat="1" ht="22.5" x14ac:dyDescent="0.2">
      <c r="A102" s="280" t="s">
        <v>1257</v>
      </c>
      <c r="B102" s="261" t="s">
        <v>1193</v>
      </c>
      <c r="C102" s="281" t="s">
        <v>1108</v>
      </c>
      <c r="D102" s="385"/>
      <c r="E102" s="383"/>
      <c r="F102" s="385"/>
      <c r="G102" s="385"/>
      <c r="H102" s="383"/>
    </row>
    <row r="103" spans="1:8 2594:2594" s="275" customFormat="1" ht="10.15" x14ac:dyDescent="0.2">
      <c r="A103" s="282"/>
      <c r="B103" s="279" t="s">
        <v>249</v>
      </c>
      <c r="C103" s="276"/>
      <c r="D103" s="386"/>
      <c r="E103" s="386">
        <v>14.3</v>
      </c>
      <c r="F103" s="386">
        <v>8.1999999999999993</v>
      </c>
      <c r="G103" s="386"/>
      <c r="H103" s="386">
        <f t="shared" ref="H103:H105" si="8">ROUND(PRODUCT(D103:G103),2)</f>
        <v>117.26</v>
      </c>
    </row>
    <row r="104" spans="1:8 2594:2594" s="275" customFormat="1" ht="10.15" x14ac:dyDescent="0.2">
      <c r="A104" s="282"/>
      <c r="B104" s="279"/>
      <c r="C104" s="276"/>
      <c r="D104" s="386"/>
      <c r="E104" s="386">
        <v>32.200000000000003</v>
      </c>
      <c r="F104" s="386">
        <v>4.92</v>
      </c>
      <c r="G104" s="386"/>
      <c r="H104" s="386">
        <f t="shared" si="8"/>
        <v>158.41999999999999</v>
      </c>
    </row>
    <row r="105" spans="1:8 2594:2594" s="275" customFormat="1" ht="10.15" x14ac:dyDescent="0.2">
      <c r="A105" s="282"/>
      <c r="B105" s="279" t="s">
        <v>250</v>
      </c>
      <c r="C105" s="276"/>
      <c r="D105" s="386"/>
      <c r="E105" s="386">
        <v>47</v>
      </c>
      <c r="F105" s="386">
        <v>6.7</v>
      </c>
      <c r="G105" s="386"/>
      <c r="H105" s="386">
        <f t="shared" si="8"/>
        <v>314.89999999999998</v>
      </c>
    </row>
    <row r="106" spans="1:8 2594:2594" s="275" customFormat="1" ht="10.15" x14ac:dyDescent="0.2">
      <c r="A106" s="282"/>
      <c r="B106" s="284" t="str">
        <f>"Total item "&amp;A102</f>
        <v>Total item 1.5.5</v>
      </c>
      <c r="C106" s="276"/>
      <c r="D106" s="386"/>
      <c r="E106" s="386"/>
      <c r="F106" s="386"/>
      <c r="G106" s="386"/>
      <c r="H106" s="383">
        <f>SUM(H103:H105)</f>
        <v>590.57999999999993</v>
      </c>
      <c r="CUT106" s="275">
        <v>20</v>
      </c>
    </row>
    <row r="107" spans="1:8 2594:2594" s="275" customFormat="1" ht="10.15" x14ac:dyDescent="0.2">
      <c r="A107" s="282"/>
      <c r="B107" s="126"/>
      <c r="C107" s="119"/>
      <c r="D107" s="384"/>
      <c r="E107" s="384"/>
      <c r="F107" s="384"/>
      <c r="G107" s="384"/>
      <c r="H107" s="384"/>
      <c r="CUT107" s="275">
        <v>20</v>
      </c>
    </row>
    <row r="108" spans="1:8 2594:2594" s="258" customFormat="1" ht="10.15" x14ac:dyDescent="0.2">
      <c r="A108" s="280" t="s">
        <v>1258</v>
      </c>
      <c r="B108" s="261" t="s">
        <v>820</v>
      </c>
      <c r="C108" s="281" t="s">
        <v>1028</v>
      </c>
      <c r="D108" s="385"/>
      <c r="E108" s="383"/>
      <c r="F108" s="385"/>
      <c r="G108" s="385"/>
      <c r="H108" s="383"/>
    </row>
    <row r="109" spans="1:8 2594:2594" s="275" customFormat="1" ht="10.15" x14ac:dyDescent="0.2">
      <c r="A109" s="282"/>
      <c r="B109" s="279" t="s">
        <v>667</v>
      </c>
      <c r="C109" s="276"/>
      <c r="D109" s="386">
        <v>2</v>
      </c>
      <c r="E109" s="386">
        <v>4.7</v>
      </c>
      <c r="F109" s="386"/>
      <c r="G109" s="386"/>
      <c r="H109" s="386">
        <f t="shared" ref="H109:H119" si="9">ROUND(PRODUCT(D109:G109),2)</f>
        <v>9.4</v>
      </c>
    </row>
    <row r="110" spans="1:8 2594:2594" s="275" customFormat="1" ht="10.15" x14ac:dyDescent="0.2">
      <c r="A110" s="282"/>
      <c r="B110" s="279"/>
      <c r="C110" s="276"/>
      <c r="D110" s="386">
        <v>2</v>
      </c>
      <c r="E110" s="386">
        <v>7.5</v>
      </c>
      <c r="F110" s="386"/>
      <c r="G110" s="386"/>
      <c r="H110" s="386">
        <f t="shared" si="9"/>
        <v>15</v>
      </c>
    </row>
    <row r="111" spans="1:8 2594:2594" s="275" customFormat="1" ht="10.15" x14ac:dyDescent="0.2">
      <c r="A111" s="282"/>
      <c r="B111" s="279"/>
      <c r="C111" s="276"/>
      <c r="D111" s="386"/>
      <c r="E111" s="386">
        <v>5.0999999999999996</v>
      </c>
      <c r="F111" s="386"/>
      <c r="G111" s="386"/>
      <c r="H111" s="386">
        <f t="shared" si="9"/>
        <v>5.0999999999999996</v>
      </c>
    </row>
    <row r="112" spans="1:8 2594:2594" s="275" customFormat="1" ht="10.15" x14ac:dyDescent="0.2">
      <c r="A112" s="282"/>
      <c r="B112" s="279"/>
      <c r="C112" s="276"/>
      <c r="D112" s="386"/>
      <c r="E112" s="386">
        <v>8.1</v>
      </c>
      <c r="F112" s="386"/>
      <c r="G112" s="386"/>
      <c r="H112" s="386">
        <f t="shared" si="9"/>
        <v>8.1</v>
      </c>
    </row>
    <row r="113" spans="1:8 2594:2594" s="275" customFormat="1" ht="10.15" x14ac:dyDescent="0.2">
      <c r="A113" s="282"/>
      <c r="B113" s="279"/>
      <c r="C113" s="276"/>
      <c r="D113" s="386"/>
      <c r="E113" s="386">
        <v>5.6</v>
      </c>
      <c r="F113" s="386"/>
      <c r="G113" s="386"/>
      <c r="H113" s="386">
        <f t="shared" si="9"/>
        <v>5.6</v>
      </c>
    </row>
    <row r="114" spans="1:8 2594:2594" s="275" customFormat="1" ht="10.15" x14ac:dyDescent="0.2">
      <c r="A114" s="282"/>
      <c r="B114" s="279"/>
      <c r="C114" s="276"/>
      <c r="D114" s="386"/>
      <c r="E114" s="386">
        <v>7.8</v>
      </c>
      <c r="F114" s="386"/>
      <c r="G114" s="386"/>
      <c r="H114" s="386">
        <f t="shared" si="9"/>
        <v>7.8</v>
      </c>
    </row>
    <row r="115" spans="1:8 2594:2594" s="275" customFormat="1" ht="10.15" x14ac:dyDescent="0.2">
      <c r="A115" s="282"/>
      <c r="B115" s="279"/>
      <c r="C115" s="276"/>
      <c r="D115" s="386"/>
      <c r="E115" s="386">
        <v>53.85</v>
      </c>
      <c r="F115" s="386"/>
      <c r="G115" s="386"/>
      <c r="H115" s="386">
        <f t="shared" si="9"/>
        <v>53.85</v>
      </c>
    </row>
    <row r="116" spans="1:8 2594:2594" s="275" customFormat="1" ht="10.15" x14ac:dyDescent="0.2">
      <c r="A116" s="282"/>
      <c r="B116" s="279"/>
      <c r="C116" s="276"/>
      <c r="D116" s="386"/>
      <c r="E116" s="386">
        <v>19.100000000000001</v>
      </c>
      <c r="F116" s="386"/>
      <c r="G116" s="386"/>
      <c r="H116" s="386">
        <f t="shared" si="9"/>
        <v>19.100000000000001</v>
      </c>
    </row>
    <row r="117" spans="1:8 2594:2594" s="275" customFormat="1" ht="10.15" x14ac:dyDescent="0.2">
      <c r="A117" s="282"/>
      <c r="B117" s="279"/>
      <c r="C117" s="276"/>
      <c r="D117" s="386"/>
      <c r="E117" s="386">
        <v>11.9</v>
      </c>
      <c r="F117" s="386"/>
      <c r="G117" s="386"/>
      <c r="H117" s="386">
        <f t="shared" si="9"/>
        <v>11.9</v>
      </c>
    </row>
    <row r="118" spans="1:8 2594:2594" s="275" customFormat="1" ht="10.15" x14ac:dyDescent="0.2">
      <c r="A118" s="282"/>
      <c r="B118" s="279"/>
      <c r="C118" s="276"/>
      <c r="D118" s="386"/>
      <c r="E118" s="386">
        <v>48.87</v>
      </c>
      <c r="F118" s="386"/>
      <c r="G118" s="386"/>
      <c r="H118" s="386">
        <f t="shared" si="9"/>
        <v>48.87</v>
      </c>
    </row>
    <row r="119" spans="1:8 2594:2594" s="275" customFormat="1" ht="10.15" x14ac:dyDescent="0.2">
      <c r="A119" s="282"/>
      <c r="B119" s="279"/>
      <c r="C119" s="276"/>
      <c r="D119" s="386"/>
      <c r="E119" s="386">
        <v>7.5</v>
      </c>
      <c r="F119" s="386"/>
      <c r="G119" s="386"/>
      <c r="H119" s="386">
        <f t="shared" si="9"/>
        <v>7.5</v>
      </c>
    </row>
    <row r="120" spans="1:8 2594:2594" s="275" customFormat="1" ht="10.15" x14ac:dyDescent="0.2">
      <c r="A120" s="282"/>
      <c r="B120" s="284" t="str">
        <f>"Total item "&amp;A108</f>
        <v>Total item 1.5.6</v>
      </c>
      <c r="C120" s="276"/>
      <c r="D120" s="386"/>
      <c r="E120" s="386"/>
      <c r="F120" s="386"/>
      <c r="G120" s="386"/>
      <c r="H120" s="383">
        <f>SUM(H109:H119)</f>
        <v>192.22</v>
      </c>
      <c r="CUT120" s="275">
        <v>20</v>
      </c>
    </row>
    <row r="121" spans="1:8 2594:2594" s="275" customFormat="1" ht="10.15" x14ac:dyDescent="0.2">
      <c r="A121" s="282"/>
      <c r="B121" s="284"/>
      <c r="C121" s="276"/>
      <c r="D121" s="386"/>
      <c r="E121" s="386"/>
      <c r="F121" s="386"/>
      <c r="G121" s="386"/>
      <c r="H121" s="386"/>
    </row>
    <row r="122" spans="1:8 2594:2594" s="258" customFormat="1" ht="10.15" x14ac:dyDescent="0.2">
      <c r="A122" s="280" t="s">
        <v>1259</v>
      </c>
      <c r="B122" s="261" t="s">
        <v>925</v>
      </c>
      <c r="C122" s="281" t="s">
        <v>628</v>
      </c>
      <c r="D122" s="385"/>
      <c r="E122" s="383"/>
      <c r="F122" s="385"/>
      <c r="G122" s="385"/>
      <c r="H122" s="383"/>
    </row>
    <row r="123" spans="1:8 2594:2594" s="275" customFormat="1" ht="10.15" x14ac:dyDescent="0.2">
      <c r="A123" s="282"/>
      <c r="B123" s="279" t="s">
        <v>926</v>
      </c>
      <c r="C123" s="276"/>
      <c r="D123" s="386"/>
      <c r="E123" s="386">
        <v>16</v>
      </c>
      <c r="F123" s="386"/>
      <c r="G123" s="386"/>
      <c r="H123" s="386">
        <f t="shared" ref="H123" si="10">ROUND(PRODUCT(D123:G123),2)</f>
        <v>16</v>
      </c>
    </row>
    <row r="124" spans="1:8 2594:2594" s="275" customFormat="1" ht="10.15" x14ac:dyDescent="0.2">
      <c r="A124" s="282"/>
      <c r="B124" s="284" t="str">
        <f>"Total item "&amp;A122</f>
        <v>Total item 1.5.7</v>
      </c>
      <c r="C124" s="276"/>
      <c r="D124" s="386"/>
      <c r="E124" s="386"/>
      <c r="F124" s="386"/>
      <c r="G124" s="386"/>
      <c r="H124" s="383">
        <f>SUM(H123:H123)</f>
        <v>16</v>
      </c>
      <c r="CUT124" s="275">
        <v>20</v>
      </c>
    </row>
    <row r="125" spans="1:8 2594:2594" s="275" customFormat="1" ht="10.15" x14ac:dyDescent="0.2">
      <c r="A125" s="282"/>
      <c r="B125" s="126"/>
      <c r="C125" s="119"/>
      <c r="D125" s="384"/>
      <c r="E125" s="384"/>
      <c r="F125" s="384"/>
      <c r="G125" s="384"/>
      <c r="H125" s="384"/>
      <c r="CUT125" s="275">
        <v>20</v>
      </c>
    </row>
    <row r="126" spans="1:8 2594:2594" s="107" customFormat="1" ht="10.15" x14ac:dyDescent="0.2">
      <c r="A126" s="121" t="s">
        <v>13</v>
      </c>
      <c r="B126" s="122" t="s">
        <v>96</v>
      </c>
      <c r="C126" s="123"/>
      <c r="D126" s="389"/>
      <c r="E126" s="389"/>
      <c r="F126" s="389"/>
      <c r="G126" s="389"/>
      <c r="H126" s="389"/>
      <c r="CUT126" s="107">
        <f>CUT106*CUT107</f>
        <v>400</v>
      </c>
    </row>
    <row r="127" spans="1:8 2594:2594" s="275" customFormat="1" ht="10.15" x14ac:dyDescent="0.2">
      <c r="A127" s="282"/>
      <c r="B127" s="126"/>
      <c r="C127" s="119"/>
      <c r="D127" s="384"/>
      <c r="E127" s="384"/>
      <c r="F127" s="384"/>
      <c r="G127" s="384"/>
      <c r="H127" s="384"/>
    </row>
    <row r="128" spans="1:8 2594:2594" s="258" customFormat="1" ht="22.5" x14ac:dyDescent="0.2">
      <c r="A128" s="280" t="s">
        <v>683</v>
      </c>
      <c r="B128" s="261" t="s">
        <v>1200</v>
      </c>
      <c r="C128" s="281" t="s">
        <v>1177</v>
      </c>
      <c r="D128" s="383"/>
      <c r="E128" s="383"/>
      <c r="F128" s="383"/>
      <c r="G128" s="383"/>
      <c r="H128" s="383"/>
    </row>
    <row r="129" spans="1:8" s="275" customFormat="1" ht="10.15" x14ac:dyDescent="0.2">
      <c r="A129" s="282"/>
      <c r="B129" s="284" t="s">
        <v>1153</v>
      </c>
      <c r="C129" s="276"/>
      <c r="D129" s="386"/>
      <c r="E129" s="386"/>
      <c r="F129" s="384"/>
      <c r="G129" s="384"/>
      <c r="H129" s="384"/>
    </row>
    <row r="130" spans="1:8" s="275" customFormat="1" ht="10.15" x14ac:dyDescent="0.2">
      <c r="A130" s="282"/>
      <c r="B130" s="279" t="s">
        <v>1154</v>
      </c>
      <c r="C130" s="276"/>
      <c r="D130" s="386"/>
      <c r="E130" s="386">
        <v>0.99999999999999989</v>
      </c>
      <c r="F130" s="386">
        <v>0.5</v>
      </c>
      <c r="G130" s="386">
        <v>0.5</v>
      </c>
      <c r="H130" s="386">
        <f t="shared" ref="H130:H147" si="11">ROUND(PRODUCT(D130:G130),2)</f>
        <v>0.25</v>
      </c>
    </row>
    <row r="131" spans="1:8" s="275" customFormat="1" ht="10.15" x14ac:dyDescent="0.2">
      <c r="A131" s="282"/>
      <c r="B131" s="279" t="s">
        <v>1155</v>
      </c>
      <c r="C131" s="276"/>
      <c r="D131" s="386"/>
      <c r="E131" s="386">
        <v>1.5999999999999999</v>
      </c>
      <c r="F131" s="386">
        <v>0.5</v>
      </c>
      <c r="G131" s="386">
        <v>0.5</v>
      </c>
      <c r="H131" s="386">
        <f t="shared" si="11"/>
        <v>0.4</v>
      </c>
    </row>
    <row r="132" spans="1:8" s="275" customFormat="1" ht="10.15" x14ac:dyDescent="0.2">
      <c r="A132" s="282"/>
      <c r="B132" s="279" t="s">
        <v>1156</v>
      </c>
      <c r="C132" s="276"/>
      <c r="D132" s="386"/>
      <c r="E132" s="386">
        <v>0.30000000000000004</v>
      </c>
      <c r="F132" s="386">
        <v>0.5</v>
      </c>
      <c r="G132" s="386">
        <v>0.5</v>
      </c>
      <c r="H132" s="386">
        <f t="shared" si="11"/>
        <v>0.08</v>
      </c>
    </row>
    <row r="133" spans="1:8" s="275" customFormat="1" ht="10.15" x14ac:dyDescent="0.2">
      <c r="A133" s="282"/>
      <c r="B133" s="279" t="s">
        <v>1157</v>
      </c>
      <c r="C133" s="276"/>
      <c r="D133" s="386"/>
      <c r="E133" s="386">
        <v>1.1000000000000001</v>
      </c>
      <c r="F133" s="386">
        <v>0.5</v>
      </c>
      <c r="G133" s="386">
        <v>0.5</v>
      </c>
      <c r="H133" s="386">
        <f t="shared" si="11"/>
        <v>0.28000000000000003</v>
      </c>
    </row>
    <row r="134" spans="1:8" s="275" customFormat="1" ht="10.15" x14ac:dyDescent="0.2">
      <c r="A134" s="282"/>
      <c r="B134" s="279" t="s">
        <v>1158</v>
      </c>
      <c r="C134" s="276"/>
      <c r="D134" s="386"/>
      <c r="E134" s="386">
        <v>2.2999999999999998</v>
      </c>
      <c r="F134" s="386">
        <v>0.5</v>
      </c>
      <c r="G134" s="386">
        <v>0.5</v>
      </c>
      <c r="H134" s="386">
        <f t="shared" si="11"/>
        <v>0.57999999999999996</v>
      </c>
    </row>
    <row r="135" spans="1:8" s="275" customFormat="1" ht="10.15" x14ac:dyDescent="0.2">
      <c r="A135" s="282"/>
      <c r="B135" s="279" t="s">
        <v>1159</v>
      </c>
      <c r="C135" s="276"/>
      <c r="D135" s="386"/>
      <c r="E135" s="386">
        <v>1</v>
      </c>
      <c r="F135" s="386">
        <v>0.5</v>
      </c>
      <c r="G135" s="386">
        <v>0.5</v>
      </c>
      <c r="H135" s="386">
        <f t="shared" si="11"/>
        <v>0.25</v>
      </c>
    </row>
    <row r="136" spans="1:8" s="275" customFormat="1" ht="10.15" x14ac:dyDescent="0.2">
      <c r="A136" s="282"/>
      <c r="B136" s="279" t="s">
        <v>1160</v>
      </c>
      <c r="C136" s="276"/>
      <c r="D136" s="386"/>
      <c r="E136" s="386">
        <v>1.2</v>
      </c>
      <c r="F136" s="386">
        <v>1.2</v>
      </c>
      <c r="G136" s="386">
        <v>1.3</v>
      </c>
      <c r="H136" s="386">
        <f t="shared" si="11"/>
        <v>1.87</v>
      </c>
    </row>
    <row r="137" spans="1:8" s="275" customFormat="1" ht="10.15" x14ac:dyDescent="0.2">
      <c r="A137" s="282"/>
      <c r="B137" s="279" t="s">
        <v>1161</v>
      </c>
      <c r="C137" s="276"/>
      <c r="D137" s="386"/>
      <c r="E137" s="386">
        <v>1.2</v>
      </c>
      <c r="F137" s="386">
        <v>1.2</v>
      </c>
      <c r="G137" s="386">
        <v>1.3</v>
      </c>
      <c r="H137" s="386">
        <f t="shared" si="11"/>
        <v>1.87</v>
      </c>
    </row>
    <row r="138" spans="1:8" s="275" customFormat="1" ht="10.15" x14ac:dyDescent="0.2">
      <c r="A138" s="282"/>
      <c r="B138" s="279" t="s">
        <v>1162</v>
      </c>
      <c r="C138" s="276"/>
      <c r="D138" s="386"/>
      <c r="E138" s="386">
        <v>1.2</v>
      </c>
      <c r="F138" s="386">
        <v>1.2</v>
      </c>
      <c r="G138" s="386">
        <v>1.3</v>
      </c>
      <c r="H138" s="386">
        <f t="shared" si="11"/>
        <v>1.87</v>
      </c>
    </row>
    <row r="139" spans="1:8" s="275" customFormat="1" ht="10.15" x14ac:dyDescent="0.2">
      <c r="A139" s="282"/>
      <c r="B139" s="279" t="s">
        <v>1163</v>
      </c>
      <c r="C139" s="276"/>
      <c r="D139" s="386"/>
      <c r="E139" s="386">
        <v>1.2</v>
      </c>
      <c r="F139" s="386">
        <v>1.2</v>
      </c>
      <c r="G139" s="386">
        <v>1.3</v>
      </c>
      <c r="H139" s="386">
        <f t="shared" si="11"/>
        <v>1.87</v>
      </c>
    </row>
    <row r="140" spans="1:8" s="275" customFormat="1" ht="10.15" x14ac:dyDescent="0.2">
      <c r="A140" s="282"/>
      <c r="B140" s="279" t="s">
        <v>1164</v>
      </c>
      <c r="C140" s="276"/>
      <c r="D140" s="386"/>
      <c r="E140" s="386">
        <v>1.2</v>
      </c>
      <c r="F140" s="386">
        <v>1.2</v>
      </c>
      <c r="G140" s="386">
        <v>1.3</v>
      </c>
      <c r="H140" s="386">
        <f t="shared" si="11"/>
        <v>1.87</v>
      </c>
    </row>
    <row r="141" spans="1:8" s="275" customFormat="1" ht="10.15" x14ac:dyDescent="0.2">
      <c r="A141" s="282"/>
      <c r="B141" s="279" t="s">
        <v>1165</v>
      </c>
      <c r="C141" s="276"/>
      <c r="D141" s="386"/>
      <c r="E141" s="386">
        <v>1.2</v>
      </c>
      <c r="F141" s="386">
        <v>1.2</v>
      </c>
      <c r="G141" s="386">
        <v>1.3</v>
      </c>
      <c r="H141" s="386">
        <f t="shared" si="11"/>
        <v>1.87</v>
      </c>
    </row>
    <row r="142" spans="1:8" s="275" customFormat="1" x14ac:dyDescent="0.2">
      <c r="A142" s="282"/>
      <c r="B142" s="279" t="s">
        <v>450</v>
      </c>
      <c r="C142" s="276"/>
      <c r="D142" s="386"/>
      <c r="E142" s="386">
        <v>0.8</v>
      </c>
      <c r="F142" s="386">
        <v>0.2</v>
      </c>
      <c r="G142" s="386">
        <v>0.45</v>
      </c>
      <c r="H142" s="386">
        <f t="shared" si="11"/>
        <v>7.0000000000000007E-2</v>
      </c>
    </row>
    <row r="143" spans="1:8" s="275" customFormat="1" ht="10.15" x14ac:dyDescent="0.2">
      <c r="A143" s="282"/>
      <c r="B143" s="279" t="s">
        <v>452</v>
      </c>
      <c r="C143" s="276"/>
      <c r="D143" s="386"/>
      <c r="E143" s="386">
        <v>41.35</v>
      </c>
      <c r="F143" s="386">
        <v>0.2</v>
      </c>
      <c r="G143" s="386">
        <v>0.55000000000000004</v>
      </c>
      <c r="H143" s="386">
        <f t="shared" si="11"/>
        <v>4.55</v>
      </c>
    </row>
    <row r="144" spans="1:8" s="275" customFormat="1" ht="10.15" x14ac:dyDescent="0.2">
      <c r="A144" s="282"/>
      <c r="B144" s="279"/>
      <c r="C144" s="276"/>
      <c r="D144" s="386"/>
      <c r="E144" s="386">
        <v>12.73</v>
      </c>
      <c r="F144" s="386">
        <v>0.2</v>
      </c>
      <c r="G144" s="386">
        <v>0.55000000000000004</v>
      </c>
      <c r="H144" s="386">
        <f t="shared" si="11"/>
        <v>1.4</v>
      </c>
    </row>
    <row r="145" spans="1:8" s="275" customFormat="1" ht="10.15" x14ac:dyDescent="0.2">
      <c r="A145" s="282"/>
      <c r="B145" s="284" t="s">
        <v>453</v>
      </c>
      <c r="C145" s="276"/>
      <c r="D145" s="386"/>
      <c r="E145" s="386"/>
      <c r="F145" s="386"/>
      <c r="G145" s="386"/>
      <c r="H145" s="386"/>
    </row>
    <row r="146" spans="1:8" s="275" customFormat="1" ht="10.15" x14ac:dyDescent="0.2">
      <c r="A146" s="282"/>
      <c r="B146" s="279" t="s">
        <v>454</v>
      </c>
      <c r="C146" s="276"/>
      <c r="D146" s="386">
        <v>2</v>
      </c>
      <c r="E146" s="386">
        <v>1.2</v>
      </c>
      <c r="F146" s="386">
        <v>0.7</v>
      </c>
      <c r="G146" s="386">
        <f>0.05+0.2+0.5+0.2</f>
        <v>0.95</v>
      </c>
      <c r="H146" s="386">
        <f t="shared" si="11"/>
        <v>1.6</v>
      </c>
    </row>
    <row r="147" spans="1:8" s="275" customFormat="1" ht="10.15" x14ac:dyDescent="0.2">
      <c r="A147" s="282"/>
      <c r="B147" s="279" t="s">
        <v>457</v>
      </c>
      <c r="C147" s="276"/>
      <c r="D147" s="386"/>
      <c r="E147" s="386">
        <v>1.8</v>
      </c>
      <c r="F147" s="386">
        <v>0.85</v>
      </c>
      <c r="G147" s="386">
        <v>1.3</v>
      </c>
      <c r="H147" s="386">
        <f t="shared" si="11"/>
        <v>1.99</v>
      </c>
    </row>
    <row r="148" spans="1:8" s="275" customFormat="1" ht="10.15" x14ac:dyDescent="0.2">
      <c r="A148" s="282"/>
      <c r="B148" s="284" t="str">
        <f>"Total item "&amp;A128</f>
        <v>Total item 2.1</v>
      </c>
      <c r="C148" s="276"/>
      <c r="D148" s="386"/>
      <c r="E148" s="386"/>
      <c r="F148" s="386"/>
      <c r="G148" s="386"/>
      <c r="H148" s="383">
        <f>SUM(H130:H147)</f>
        <v>22.67</v>
      </c>
    </row>
    <row r="149" spans="1:8" s="275" customFormat="1" ht="10.15" x14ac:dyDescent="0.2">
      <c r="A149" s="282"/>
      <c r="B149" s="126"/>
      <c r="C149" s="119"/>
      <c r="D149" s="384"/>
      <c r="E149" s="384"/>
      <c r="F149" s="384"/>
      <c r="G149" s="384"/>
      <c r="H149" s="384"/>
    </row>
    <row r="150" spans="1:8" s="258" customFormat="1" ht="22.5" x14ac:dyDescent="0.2">
      <c r="A150" s="280" t="s">
        <v>684</v>
      </c>
      <c r="B150" s="261" t="s">
        <v>1202</v>
      </c>
      <c r="C150" s="281" t="s">
        <v>1177</v>
      </c>
      <c r="D150" s="383"/>
      <c r="E150" s="383"/>
      <c r="F150" s="383"/>
      <c r="G150" s="383"/>
      <c r="H150" s="383"/>
    </row>
    <row r="151" spans="1:8" s="275" customFormat="1" ht="10.15" x14ac:dyDescent="0.2">
      <c r="A151" s="282"/>
      <c r="B151" s="284" t="s">
        <v>459</v>
      </c>
      <c r="C151" s="276"/>
      <c r="D151" s="386"/>
      <c r="E151" s="386"/>
      <c r="F151" s="386"/>
      <c r="G151" s="386"/>
      <c r="H151" s="386"/>
    </row>
    <row r="152" spans="1:8" s="275" customFormat="1" x14ac:dyDescent="0.2">
      <c r="A152" s="282"/>
      <c r="B152" s="279" t="s">
        <v>1166</v>
      </c>
      <c r="C152" s="276"/>
      <c r="D152" s="414"/>
      <c r="E152" s="386">
        <f>SUM(H148)</f>
        <v>22.67</v>
      </c>
      <c r="F152" s="386"/>
      <c r="G152" s="386"/>
      <c r="H152" s="386">
        <f>ROUND(PRODUCT(E152:G152),2)</f>
        <v>22.67</v>
      </c>
    </row>
    <row r="153" spans="1:8" s="275" customFormat="1" ht="10.15" x14ac:dyDescent="0.2">
      <c r="A153" s="282"/>
      <c r="B153" s="279" t="s">
        <v>458</v>
      </c>
      <c r="C153" s="276"/>
      <c r="D153" s="386"/>
      <c r="E153" s="386">
        <f>SUM(H177)</f>
        <v>0.79</v>
      </c>
      <c r="F153" s="386">
        <v>-1</v>
      </c>
      <c r="G153" s="386"/>
      <c r="H153" s="386">
        <f t="shared" ref="H153:H154" si="12">ROUND(PRODUCT(E153:G153),2)</f>
        <v>-0.79</v>
      </c>
    </row>
    <row r="154" spans="1:8" s="275" customFormat="1" x14ac:dyDescent="0.2">
      <c r="A154" s="282"/>
      <c r="B154" s="279" t="s">
        <v>923</v>
      </c>
      <c r="C154" s="276"/>
      <c r="D154" s="386"/>
      <c r="E154" s="386">
        <f>H230</f>
        <v>4.9000000000000004</v>
      </c>
      <c r="F154" s="386">
        <v>-1</v>
      </c>
      <c r="G154" s="386"/>
      <c r="H154" s="386">
        <f t="shared" si="12"/>
        <v>-4.9000000000000004</v>
      </c>
    </row>
    <row r="155" spans="1:8" s="275" customFormat="1" ht="10.15" x14ac:dyDescent="0.2">
      <c r="A155" s="282"/>
      <c r="B155" s="284" t="str">
        <f>"Total item "&amp;A150</f>
        <v>Total item 2.2</v>
      </c>
      <c r="C155" s="276"/>
      <c r="D155" s="386"/>
      <c r="E155" s="386"/>
      <c r="F155" s="386"/>
      <c r="G155" s="386"/>
      <c r="H155" s="383">
        <f>SUM(H152:H154)</f>
        <v>16.980000000000004</v>
      </c>
    </row>
    <row r="156" spans="1:8" s="275" customFormat="1" ht="10.15" x14ac:dyDescent="0.2">
      <c r="A156" s="282"/>
      <c r="B156" s="126"/>
      <c r="C156" s="119"/>
      <c r="D156" s="384"/>
      <c r="E156" s="384"/>
      <c r="F156" s="384"/>
      <c r="G156" s="384"/>
      <c r="H156" s="384"/>
    </row>
    <row r="157" spans="1:8" s="107" customFormat="1" ht="10.15" x14ac:dyDescent="0.2">
      <c r="A157" s="121" t="s">
        <v>15</v>
      </c>
      <c r="B157" s="122" t="s">
        <v>151</v>
      </c>
      <c r="C157" s="123"/>
      <c r="D157" s="389"/>
      <c r="E157" s="389"/>
      <c r="F157" s="389"/>
      <c r="G157" s="389"/>
      <c r="H157" s="389"/>
    </row>
    <row r="158" spans="1:8" s="275" customFormat="1" ht="10.15" x14ac:dyDescent="0.2">
      <c r="A158" s="282"/>
      <c r="B158" s="126"/>
      <c r="C158" s="119"/>
      <c r="D158" s="384"/>
      <c r="E158" s="384"/>
      <c r="F158" s="384"/>
      <c r="G158" s="384"/>
      <c r="H158" s="384"/>
    </row>
    <row r="159" spans="1:8" s="258" customFormat="1" ht="21" customHeight="1" x14ac:dyDescent="0.2">
      <c r="A159" s="280" t="s">
        <v>16</v>
      </c>
      <c r="B159" s="261" t="s">
        <v>821</v>
      </c>
      <c r="C159" s="281" t="s">
        <v>14</v>
      </c>
      <c r="D159" s="383"/>
      <c r="E159" s="383"/>
      <c r="F159" s="383"/>
      <c r="G159" s="383"/>
      <c r="H159" s="383"/>
    </row>
    <row r="160" spans="1:8" s="275" customFormat="1" ht="10.15" x14ac:dyDescent="0.2">
      <c r="A160" s="282"/>
      <c r="B160" s="284" t="s">
        <v>1153</v>
      </c>
      <c r="C160" s="276"/>
      <c r="D160" s="386"/>
      <c r="E160" s="386"/>
      <c r="F160" s="384"/>
      <c r="G160" s="386"/>
      <c r="H160" s="386"/>
    </row>
    <row r="161" spans="1:8" s="275" customFormat="1" ht="10.15" x14ac:dyDescent="0.2">
      <c r="A161" s="282"/>
      <c r="B161" s="279" t="s">
        <v>1154</v>
      </c>
      <c r="C161" s="276"/>
      <c r="D161" s="386"/>
      <c r="E161" s="386">
        <v>0.99999999999999989</v>
      </c>
      <c r="F161" s="386">
        <v>0.5</v>
      </c>
      <c r="G161" s="386">
        <v>0.05</v>
      </c>
      <c r="H161" s="386">
        <f t="shared" ref="H161:H176" si="13">ROUND(PRODUCT(D161:G161),2)</f>
        <v>0.03</v>
      </c>
    </row>
    <row r="162" spans="1:8" s="275" customFormat="1" ht="10.15" x14ac:dyDescent="0.2">
      <c r="A162" s="282"/>
      <c r="B162" s="279" t="s">
        <v>1155</v>
      </c>
      <c r="C162" s="276"/>
      <c r="D162" s="386"/>
      <c r="E162" s="386">
        <v>1.5999999999999999</v>
      </c>
      <c r="F162" s="386">
        <v>0.5</v>
      </c>
      <c r="G162" s="386">
        <v>0.05</v>
      </c>
      <c r="H162" s="386">
        <f t="shared" si="13"/>
        <v>0.04</v>
      </c>
    </row>
    <row r="163" spans="1:8" s="275" customFormat="1" ht="10.15" x14ac:dyDescent="0.2">
      <c r="A163" s="282"/>
      <c r="B163" s="279" t="s">
        <v>1156</v>
      </c>
      <c r="C163" s="276"/>
      <c r="D163" s="386"/>
      <c r="E163" s="386">
        <v>0.30000000000000004</v>
      </c>
      <c r="F163" s="386">
        <v>0.5</v>
      </c>
      <c r="G163" s="386">
        <v>0.05</v>
      </c>
      <c r="H163" s="386">
        <f t="shared" si="13"/>
        <v>0.01</v>
      </c>
    </row>
    <row r="164" spans="1:8" s="275" customFormat="1" ht="10.15" x14ac:dyDescent="0.2">
      <c r="A164" s="282"/>
      <c r="B164" s="279" t="s">
        <v>1157</v>
      </c>
      <c r="C164" s="276"/>
      <c r="D164" s="386"/>
      <c r="E164" s="386">
        <v>1.1000000000000001</v>
      </c>
      <c r="F164" s="386">
        <v>0.5</v>
      </c>
      <c r="G164" s="386">
        <v>0.05</v>
      </c>
      <c r="H164" s="386">
        <f t="shared" si="13"/>
        <v>0.03</v>
      </c>
    </row>
    <row r="165" spans="1:8" s="275" customFormat="1" ht="10.15" x14ac:dyDescent="0.2">
      <c r="A165" s="282"/>
      <c r="B165" s="279" t="s">
        <v>1158</v>
      </c>
      <c r="C165" s="276"/>
      <c r="D165" s="386"/>
      <c r="E165" s="386">
        <v>2.2999999999999998</v>
      </c>
      <c r="F165" s="386">
        <v>0.5</v>
      </c>
      <c r="G165" s="386">
        <v>0.05</v>
      </c>
      <c r="H165" s="386">
        <f t="shared" si="13"/>
        <v>0.06</v>
      </c>
    </row>
    <row r="166" spans="1:8" s="275" customFormat="1" ht="10.15" x14ac:dyDescent="0.2">
      <c r="A166" s="282"/>
      <c r="B166" s="279" t="s">
        <v>1159</v>
      </c>
      <c r="C166" s="276"/>
      <c r="D166" s="386"/>
      <c r="E166" s="386">
        <v>1</v>
      </c>
      <c r="F166" s="386">
        <v>0.5</v>
      </c>
      <c r="G166" s="386">
        <v>0.05</v>
      </c>
      <c r="H166" s="386">
        <f t="shared" si="13"/>
        <v>0.03</v>
      </c>
    </row>
    <row r="167" spans="1:8" s="275" customFormat="1" ht="10.15" x14ac:dyDescent="0.2">
      <c r="A167" s="282"/>
      <c r="B167" s="279" t="s">
        <v>1160</v>
      </c>
      <c r="C167" s="276"/>
      <c r="D167" s="386"/>
      <c r="E167" s="386">
        <v>1.2</v>
      </c>
      <c r="F167" s="386">
        <v>1.2</v>
      </c>
      <c r="G167" s="386">
        <v>0.05</v>
      </c>
      <c r="H167" s="386">
        <f t="shared" si="13"/>
        <v>7.0000000000000007E-2</v>
      </c>
    </row>
    <row r="168" spans="1:8" s="275" customFormat="1" ht="10.15" x14ac:dyDescent="0.2">
      <c r="A168" s="282"/>
      <c r="B168" s="279" t="s">
        <v>1161</v>
      </c>
      <c r="C168" s="276"/>
      <c r="D168" s="386"/>
      <c r="E168" s="386">
        <v>1.2</v>
      </c>
      <c r="F168" s="386">
        <v>1.2</v>
      </c>
      <c r="G168" s="386">
        <v>0.05</v>
      </c>
      <c r="H168" s="386">
        <f t="shared" si="13"/>
        <v>7.0000000000000007E-2</v>
      </c>
    </row>
    <row r="169" spans="1:8" s="275" customFormat="1" ht="10.15" x14ac:dyDescent="0.2">
      <c r="A169" s="282"/>
      <c r="B169" s="279" t="s">
        <v>1162</v>
      </c>
      <c r="C169" s="276"/>
      <c r="D169" s="386"/>
      <c r="E169" s="386">
        <v>1.2</v>
      </c>
      <c r="F169" s="386">
        <v>1.2</v>
      </c>
      <c r="G169" s="386">
        <v>0.05</v>
      </c>
      <c r="H169" s="386">
        <f t="shared" si="13"/>
        <v>7.0000000000000007E-2</v>
      </c>
    </row>
    <row r="170" spans="1:8" s="275" customFormat="1" ht="10.15" x14ac:dyDescent="0.2">
      <c r="A170" s="282"/>
      <c r="B170" s="279" t="s">
        <v>1163</v>
      </c>
      <c r="C170" s="276"/>
      <c r="D170" s="386"/>
      <c r="E170" s="386">
        <v>1.2</v>
      </c>
      <c r="F170" s="386">
        <v>1.2</v>
      </c>
      <c r="G170" s="386">
        <v>0.05</v>
      </c>
      <c r="H170" s="386">
        <f t="shared" si="13"/>
        <v>7.0000000000000007E-2</v>
      </c>
    </row>
    <row r="171" spans="1:8" s="275" customFormat="1" ht="10.15" x14ac:dyDescent="0.2">
      <c r="A171" s="282"/>
      <c r="B171" s="279" t="s">
        <v>1164</v>
      </c>
      <c r="C171" s="276"/>
      <c r="D171" s="386"/>
      <c r="E171" s="386">
        <v>1.2</v>
      </c>
      <c r="F171" s="386">
        <v>1.2</v>
      </c>
      <c r="G171" s="386">
        <v>0.05</v>
      </c>
      <c r="H171" s="386">
        <f t="shared" si="13"/>
        <v>7.0000000000000007E-2</v>
      </c>
    </row>
    <row r="172" spans="1:8" s="275" customFormat="1" ht="10.15" x14ac:dyDescent="0.2">
      <c r="A172" s="282"/>
      <c r="B172" s="279" t="s">
        <v>1165</v>
      </c>
      <c r="C172" s="276"/>
      <c r="D172" s="386"/>
      <c r="E172" s="386">
        <v>1.2</v>
      </c>
      <c r="F172" s="386">
        <v>1.2</v>
      </c>
      <c r="G172" s="386">
        <v>0.05</v>
      </c>
      <c r="H172" s="386">
        <f t="shared" si="13"/>
        <v>7.0000000000000007E-2</v>
      </c>
    </row>
    <row r="173" spans="1:8" s="275" customFormat="1" x14ac:dyDescent="0.2">
      <c r="A173" s="282"/>
      <c r="B173" s="279" t="s">
        <v>451</v>
      </c>
      <c r="C173" s="276"/>
      <c r="D173" s="386"/>
      <c r="E173" s="386">
        <v>0.8</v>
      </c>
      <c r="F173" s="386">
        <v>0.2</v>
      </c>
      <c r="G173" s="386">
        <v>0.05</v>
      </c>
      <c r="H173" s="386">
        <f t="shared" si="13"/>
        <v>0.01</v>
      </c>
    </row>
    <row r="174" spans="1:8" s="275" customFormat="1" ht="10.15" x14ac:dyDescent="0.2">
      <c r="A174" s="282"/>
      <c r="B174" s="284" t="s">
        <v>453</v>
      </c>
      <c r="C174" s="276"/>
      <c r="D174" s="386"/>
      <c r="E174" s="386"/>
      <c r="F174" s="386"/>
      <c r="G174" s="386"/>
      <c r="H174" s="386"/>
    </row>
    <row r="175" spans="1:8" s="275" customFormat="1" ht="10.15" x14ac:dyDescent="0.2">
      <c r="A175" s="282"/>
      <c r="B175" s="279" t="s">
        <v>454</v>
      </c>
      <c r="C175" s="276"/>
      <c r="D175" s="386">
        <v>2</v>
      </c>
      <c r="E175" s="386">
        <v>1.2</v>
      </c>
      <c r="F175" s="386">
        <v>0.7</v>
      </c>
      <c r="G175" s="386">
        <v>0.05</v>
      </c>
      <c r="H175" s="386">
        <f t="shared" si="13"/>
        <v>0.08</v>
      </c>
    </row>
    <row r="176" spans="1:8" s="275" customFormat="1" ht="10.15" x14ac:dyDescent="0.2">
      <c r="A176" s="282"/>
      <c r="B176" s="279" t="s">
        <v>457</v>
      </c>
      <c r="C176" s="276"/>
      <c r="D176" s="386"/>
      <c r="E176" s="386">
        <v>1.8</v>
      </c>
      <c r="F176" s="386">
        <v>0.85</v>
      </c>
      <c r="G176" s="386">
        <v>0.05</v>
      </c>
      <c r="H176" s="386">
        <f t="shared" si="13"/>
        <v>0.08</v>
      </c>
    </row>
    <row r="177" spans="1:8" s="275" customFormat="1" ht="10.15" x14ac:dyDescent="0.2">
      <c r="A177" s="282"/>
      <c r="B177" s="284" t="str">
        <f>"Total item "&amp;A159</f>
        <v>Total item 3.1</v>
      </c>
      <c r="C177" s="276"/>
      <c r="D177" s="386"/>
      <c r="E177" s="386"/>
      <c r="F177" s="386"/>
      <c r="G177" s="386"/>
      <c r="H177" s="383">
        <f>SUM(H161:H176)</f>
        <v>0.79</v>
      </c>
    </row>
    <row r="178" spans="1:8" s="275" customFormat="1" ht="10.15" x14ac:dyDescent="0.2">
      <c r="A178" s="282"/>
      <c r="B178" s="126"/>
      <c r="C178" s="119"/>
      <c r="D178" s="384"/>
      <c r="E178" s="384"/>
      <c r="F178" s="384"/>
      <c r="G178" s="384"/>
      <c r="H178" s="384"/>
    </row>
    <row r="179" spans="1:8" s="258" customFormat="1" ht="56.25" x14ac:dyDescent="0.2">
      <c r="A179" s="280" t="s">
        <v>17</v>
      </c>
      <c r="B179" s="261" t="s">
        <v>1204</v>
      </c>
      <c r="C179" s="281" t="s">
        <v>1108</v>
      </c>
      <c r="D179" s="383"/>
      <c r="E179" s="385"/>
      <c r="F179" s="383"/>
      <c r="G179" s="383"/>
      <c r="H179" s="383"/>
    </row>
    <row r="180" spans="1:8" s="275" customFormat="1" ht="10.15" x14ac:dyDescent="0.2">
      <c r="A180" s="282"/>
      <c r="B180" s="279" t="s">
        <v>551</v>
      </c>
      <c r="C180" s="276"/>
      <c r="D180" s="386"/>
      <c r="E180" s="386">
        <v>17.32</v>
      </c>
      <c r="F180" s="386"/>
      <c r="G180" s="386">
        <v>0.5</v>
      </c>
      <c r="H180" s="386">
        <f t="shared" ref="H180:H185" si="14">ROUND(PRODUCT(D180:G180),2)</f>
        <v>8.66</v>
      </c>
    </row>
    <row r="181" spans="1:8" s="275" customFormat="1" ht="10.15" x14ac:dyDescent="0.2">
      <c r="A181" s="282"/>
      <c r="B181" s="279"/>
      <c r="C181" s="276"/>
      <c r="D181" s="386">
        <v>2</v>
      </c>
      <c r="E181" s="386">
        <v>1.2</v>
      </c>
      <c r="F181" s="386"/>
      <c r="G181" s="386">
        <v>0.5</v>
      </c>
      <c r="H181" s="386">
        <f t="shared" si="14"/>
        <v>1.2</v>
      </c>
    </row>
    <row r="182" spans="1:8" s="275" customFormat="1" ht="10.15" x14ac:dyDescent="0.2">
      <c r="A182" s="282"/>
      <c r="B182" s="279"/>
      <c r="C182" s="276"/>
      <c r="D182" s="386"/>
      <c r="E182" s="386">
        <v>24.1</v>
      </c>
      <c r="F182" s="386"/>
      <c r="G182" s="386">
        <v>0.5</v>
      </c>
      <c r="H182" s="386">
        <f t="shared" si="14"/>
        <v>12.05</v>
      </c>
    </row>
    <row r="183" spans="1:8" s="275" customFormat="1" ht="10.15" x14ac:dyDescent="0.2">
      <c r="A183" s="282"/>
      <c r="B183" s="279"/>
      <c r="C183" s="276"/>
      <c r="D183" s="386"/>
      <c r="E183" s="386">
        <v>12.63</v>
      </c>
      <c r="F183" s="386"/>
      <c r="G183" s="386">
        <v>0.5</v>
      </c>
      <c r="H183" s="386">
        <f t="shared" si="14"/>
        <v>6.32</v>
      </c>
    </row>
    <row r="184" spans="1:8" s="275" customFormat="1" x14ac:dyDescent="0.2">
      <c r="A184" s="282"/>
      <c r="B184" s="279" t="s">
        <v>502</v>
      </c>
      <c r="C184" s="276"/>
      <c r="D184" s="386"/>
      <c r="E184" s="386">
        <v>0.8</v>
      </c>
      <c r="F184" s="386"/>
      <c r="G184" s="386">
        <v>2</v>
      </c>
      <c r="H184" s="386">
        <f t="shared" si="14"/>
        <v>1.6</v>
      </c>
    </row>
    <row r="185" spans="1:8" s="275" customFormat="1" ht="10.15" x14ac:dyDescent="0.2">
      <c r="A185" s="282"/>
      <c r="B185" s="279" t="s">
        <v>552</v>
      </c>
      <c r="C185" s="276"/>
      <c r="D185" s="386">
        <v>2</v>
      </c>
      <c r="E185" s="386">
        <v>0.4</v>
      </c>
      <c r="F185" s="386"/>
      <c r="G185" s="386">
        <v>2.7</v>
      </c>
      <c r="H185" s="386">
        <f t="shared" si="14"/>
        <v>2.16</v>
      </c>
    </row>
    <row r="186" spans="1:8" s="275" customFormat="1" ht="10.15" x14ac:dyDescent="0.2">
      <c r="A186" s="282"/>
      <c r="B186" s="284" t="str">
        <f>"Total item "&amp;A179</f>
        <v>Total item 3.2</v>
      </c>
      <c r="C186" s="276"/>
      <c r="D186" s="386"/>
      <c r="E186" s="386"/>
      <c r="F186" s="386"/>
      <c r="G186" s="386"/>
      <c r="H186" s="383">
        <f>SUM(H180:H185)</f>
        <v>31.990000000000002</v>
      </c>
    </row>
    <row r="187" spans="1:8" s="275" customFormat="1" ht="10.15" x14ac:dyDescent="0.2">
      <c r="A187" s="282"/>
      <c r="B187" s="284"/>
      <c r="C187" s="276"/>
      <c r="D187" s="386"/>
      <c r="E187" s="386"/>
      <c r="F187" s="386"/>
      <c r="G187" s="386"/>
      <c r="H187" s="401"/>
    </row>
    <row r="188" spans="1:8" s="258" customFormat="1" ht="33.75" x14ac:dyDescent="0.2">
      <c r="A188" s="280" t="s">
        <v>19</v>
      </c>
      <c r="B188" s="261" t="s">
        <v>1206</v>
      </c>
      <c r="C188" s="281" t="s">
        <v>1108</v>
      </c>
      <c r="D188" s="385"/>
      <c r="E188" s="385"/>
      <c r="F188" s="383"/>
      <c r="G188" s="383"/>
      <c r="H188" s="383"/>
    </row>
    <row r="189" spans="1:8" s="275" customFormat="1" ht="10.15" x14ac:dyDescent="0.2">
      <c r="A189" s="282"/>
      <c r="B189" s="284" t="s">
        <v>1153</v>
      </c>
      <c r="C189" s="276"/>
      <c r="D189" s="386"/>
      <c r="E189" s="386"/>
      <c r="F189" s="384"/>
      <c r="G189" s="386"/>
      <c r="H189" s="386"/>
    </row>
    <row r="190" spans="1:8" s="275" customFormat="1" ht="10.15" x14ac:dyDescent="0.2">
      <c r="A190" s="282"/>
      <c r="B190" s="279" t="s">
        <v>1154</v>
      </c>
      <c r="C190" s="276"/>
      <c r="D190" s="386">
        <v>2</v>
      </c>
      <c r="E190" s="386">
        <v>0.99999999999999989</v>
      </c>
      <c r="F190" s="386"/>
      <c r="G190" s="386">
        <v>0.45</v>
      </c>
      <c r="H190" s="386">
        <f t="shared" ref="H190:H201" si="15">ROUND(PRODUCT(D190:G190),2)</f>
        <v>0.9</v>
      </c>
    </row>
    <row r="191" spans="1:8" s="275" customFormat="1" ht="10.15" x14ac:dyDescent="0.2">
      <c r="A191" s="282"/>
      <c r="B191" s="279" t="s">
        <v>1155</v>
      </c>
      <c r="C191" s="276"/>
      <c r="D191" s="386">
        <v>2</v>
      </c>
      <c r="E191" s="386">
        <v>1.5999999999999999</v>
      </c>
      <c r="F191" s="386"/>
      <c r="G191" s="386">
        <v>0.45</v>
      </c>
      <c r="H191" s="386">
        <f t="shared" si="15"/>
        <v>1.44</v>
      </c>
    </row>
    <row r="192" spans="1:8" s="275" customFormat="1" ht="10.15" x14ac:dyDescent="0.2">
      <c r="A192" s="282"/>
      <c r="B192" s="279" t="s">
        <v>1156</v>
      </c>
      <c r="C192" s="276"/>
      <c r="D192" s="386">
        <v>2</v>
      </c>
      <c r="E192" s="386">
        <v>0.30000000000000004</v>
      </c>
      <c r="F192" s="386"/>
      <c r="G192" s="386">
        <v>0.45</v>
      </c>
      <c r="H192" s="386">
        <f t="shared" si="15"/>
        <v>0.27</v>
      </c>
    </row>
    <row r="193" spans="1:8" s="275" customFormat="1" ht="10.15" x14ac:dyDescent="0.2">
      <c r="A193" s="282"/>
      <c r="B193" s="279" t="s">
        <v>1157</v>
      </c>
      <c r="C193" s="276"/>
      <c r="D193" s="386">
        <v>2</v>
      </c>
      <c r="E193" s="386">
        <v>1.1000000000000001</v>
      </c>
      <c r="F193" s="386"/>
      <c r="G193" s="386">
        <v>0.45</v>
      </c>
      <c r="H193" s="386">
        <f t="shared" si="15"/>
        <v>0.99</v>
      </c>
    </row>
    <row r="194" spans="1:8" s="275" customFormat="1" ht="10.15" x14ac:dyDescent="0.2">
      <c r="A194" s="282"/>
      <c r="B194" s="279" t="s">
        <v>1158</v>
      </c>
      <c r="C194" s="276"/>
      <c r="D194" s="386">
        <v>2</v>
      </c>
      <c r="E194" s="386">
        <v>2.2999999999999998</v>
      </c>
      <c r="F194" s="386"/>
      <c r="G194" s="386">
        <v>0.45</v>
      </c>
      <c r="H194" s="386">
        <f t="shared" si="15"/>
        <v>2.0699999999999998</v>
      </c>
    </row>
    <row r="195" spans="1:8" s="275" customFormat="1" ht="10.15" x14ac:dyDescent="0.2">
      <c r="A195" s="282"/>
      <c r="B195" s="279" t="s">
        <v>1159</v>
      </c>
      <c r="C195" s="276"/>
      <c r="D195" s="386">
        <v>2</v>
      </c>
      <c r="E195" s="386">
        <v>1</v>
      </c>
      <c r="F195" s="386"/>
      <c r="G195" s="386">
        <v>0.45</v>
      </c>
      <c r="H195" s="386">
        <f t="shared" si="15"/>
        <v>0.9</v>
      </c>
    </row>
    <row r="196" spans="1:8" s="275" customFormat="1" ht="10.15" x14ac:dyDescent="0.2">
      <c r="A196" s="282"/>
      <c r="B196" s="279" t="s">
        <v>1160</v>
      </c>
      <c r="C196" s="276"/>
      <c r="D196" s="386">
        <v>4</v>
      </c>
      <c r="E196" s="386">
        <v>1.2</v>
      </c>
      <c r="F196" s="386"/>
      <c r="G196" s="386">
        <v>0.15</v>
      </c>
      <c r="H196" s="386">
        <f t="shared" si="15"/>
        <v>0.72</v>
      </c>
    </row>
    <row r="197" spans="1:8" s="275" customFormat="1" ht="10.15" x14ac:dyDescent="0.2">
      <c r="A197" s="282"/>
      <c r="B197" s="279" t="s">
        <v>1161</v>
      </c>
      <c r="C197" s="276"/>
      <c r="D197" s="386">
        <v>4</v>
      </c>
      <c r="E197" s="386">
        <v>1.2</v>
      </c>
      <c r="F197" s="386"/>
      <c r="G197" s="386">
        <v>0.15</v>
      </c>
      <c r="H197" s="386">
        <f t="shared" si="15"/>
        <v>0.72</v>
      </c>
    </row>
    <row r="198" spans="1:8" s="275" customFormat="1" ht="10.15" x14ac:dyDescent="0.2">
      <c r="A198" s="282"/>
      <c r="B198" s="279" t="s">
        <v>1162</v>
      </c>
      <c r="C198" s="276"/>
      <c r="D198" s="386">
        <v>4</v>
      </c>
      <c r="E198" s="386">
        <v>1.2</v>
      </c>
      <c r="F198" s="386"/>
      <c r="G198" s="386">
        <v>0.15</v>
      </c>
      <c r="H198" s="386">
        <f t="shared" si="15"/>
        <v>0.72</v>
      </c>
    </row>
    <row r="199" spans="1:8" s="275" customFormat="1" ht="10.15" x14ac:dyDescent="0.2">
      <c r="A199" s="282"/>
      <c r="B199" s="279" t="s">
        <v>1163</v>
      </c>
      <c r="C199" s="276"/>
      <c r="D199" s="386">
        <v>4</v>
      </c>
      <c r="E199" s="386">
        <v>1.2</v>
      </c>
      <c r="F199" s="386"/>
      <c r="G199" s="386">
        <v>0.15</v>
      </c>
      <c r="H199" s="386">
        <f t="shared" si="15"/>
        <v>0.72</v>
      </c>
    </row>
    <row r="200" spans="1:8" s="275" customFormat="1" ht="10.15" x14ac:dyDescent="0.2">
      <c r="A200" s="282"/>
      <c r="B200" s="279" t="s">
        <v>1164</v>
      </c>
      <c r="C200" s="276"/>
      <c r="D200" s="386">
        <v>4</v>
      </c>
      <c r="E200" s="386">
        <v>1.2</v>
      </c>
      <c r="F200" s="386"/>
      <c r="G200" s="386">
        <v>0.15</v>
      </c>
      <c r="H200" s="386">
        <f t="shared" si="15"/>
        <v>0.72</v>
      </c>
    </row>
    <row r="201" spans="1:8" s="275" customFormat="1" ht="10.15" x14ac:dyDescent="0.2">
      <c r="A201" s="282"/>
      <c r="B201" s="279" t="s">
        <v>1165</v>
      </c>
      <c r="C201" s="276"/>
      <c r="D201" s="386">
        <v>4</v>
      </c>
      <c r="E201" s="386">
        <v>1.2</v>
      </c>
      <c r="F201" s="386"/>
      <c r="G201" s="386">
        <v>0.15</v>
      </c>
      <c r="H201" s="386">
        <f t="shared" si="15"/>
        <v>0.72</v>
      </c>
    </row>
    <row r="202" spans="1:8" s="275" customFormat="1" ht="10.15" x14ac:dyDescent="0.2">
      <c r="A202" s="282"/>
      <c r="B202" s="284" t="str">
        <f>"Total item "&amp;A188</f>
        <v>Total item 3.3</v>
      </c>
      <c r="C202" s="276"/>
      <c r="D202" s="386"/>
      <c r="E202" s="386"/>
      <c r="F202" s="386"/>
      <c r="G202" s="386"/>
      <c r="H202" s="383">
        <f>SUM(H190:H201)</f>
        <v>10.890000000000002</v>
      </c>
    </row>
    <row r="203" spans="1:8" s="275" customFormat="1" ht="10.15" x14ac:dyDescent="0.2">
      <c r="A203" s="282"/>
      <c r="B203" s="126"/>
      <c r="C203" s="119"/>
      <c r="D203" s="384"/>
      <c r="E203" s="384"/>
      <c r="F203" s="384"/>
      <c r="G203" s="384"/>
      <c r="H203" s="384"/>
    </row>
    <row r="204" spans="1:8" s="258" customFormat="1" x14ac:dyDescent="0.2">
      <c r="A204" s="280" t="s">
        <v>716</v>
      </c>
      <c r="B204" s="261" t="s">
        <v>854</v>
      </c>
      <c r="C204" s="281" t="s">
        <v>14</v>
      </c>
      <c r="D204" s="385"/>
      <c r="E204" s="385"/>
      <c r="F204" s="383"/>
      <c r="G204" s="383"/>
      <c r="H204" s="383"/>
    </row>
    <row r="205" spans="1:8" s="275" customFormat="1" x14ac:dyDescent="0.2">
      <c r="A205" s="282"/>
      <c r="B205" s="284" t="s">
        <v>1167</v>
      </c>
      <c r="C205" s="276"/>
      <c r="D205" s="386"/>
      <c r="E205" s="386"/>
      <c r="F205" s="386"/>
      <c r="G205" s="386"/>
      <c r="H205" s="386"/>
    </row>
    <row r="206" spans="1:8" s="275" customFormat="1" ht="10.15" x14ac:dyDescent="0.2">
      <c r="A206" s="282"/>
      <c r="B206" s="279"/>
      <c r="C206" s="276"/>
      <c r="D206" s="386">
        <f>H230</f>
        <v>4.9000000000000004</v>
      </c>
      <c r="E206" s="386"/>
      <c r="F206" s="386"/>
      <c r="G206" s="386"/>
      <c r="H206" s="386">
        <f t="shared" ref="H206" si="16">ROUND(PRODUCT(D206:G206),2)</f>
        <v>4.9000000000000004</v>
      </c>
    </row>
    <row r="207" spans="1:8" s="275" customFormat="1" ht="10.15" x14ac:dyDescent="0.2">
      <c r="A207" s="282"/>
      <c r="B207" s="284" t="str">
        <f>"Total item "&amp;A204</f>
        <v>Total item 3.4</v>
      </c>
      <c r="C207" s="276"/>
      <c r="D207" s="386"/>
      <c r="E207" s="386"/>
      <c r="F207" s="386"/>
      <c r="G207" s="386"/>
      <c r="H207" s="383">
        <f>SUM(H206:H206)</f>
        <v>4.9000000000000004</v>
      </c>
    </row>
    <row r="208" spans="1:8" s="275" customFormat="1" ht="10.15" x14ac:dyDescent="0.2">
      <c r="A208" s="282"/>
      <c r="B208" s="284"/>
      <c r="C208" s="276"/>
      <c r="D208" s="386"/>
      <c r="E208" s="386"/>
      <c r="F208" s="386"/>
      <c r="G208" s="386"/>
      <c r="H208" s="386"/>
    </row>
    <row r="209" spans="1:8" s="258" customFormat="1" ht="33.75" x14ac:dyDescent="0.2">
      <c r="A209" s="280" t="s">
        <v>717</v>
      </c>
      <c r="B209" s="261" t="s">
        <v>852</v>
      </c>
      <c r="C209" s="281" t="s">
        <v>14</v>
      </c>
      <c r="D209" s="385"/>
      <c r="E209" s="385"/>
      <c r="F209" s="383"/>
      <c r="G209" s="383"/>
      <c r="H209" s="383"/>
    </row>
    <row r="210" spans="1:8" s="275" customFormat="1" ht="10.15" x14ac:dyDescent="0.2">
      <c r="A210" s="282"/>
      <c r="B210" s="284" t="s">
        <v>1153</v>
      </c>
      <c r="C210" s="276"/>
      <c r="D210" s="386"/>
      <c r="E210" s="386"/>
      <c r="F210" s="384"/>
      <c r="G210" s="386"/>
      <c r="H210" s="386"/>
    </row>
    <row r="211" spans="1:8" s="275" customFormat="1" ht="10.15" x14ac:dyDescent="0.2">
      <c r="A211" s="282"/>
      <c r="B211" s="279" t="s">
        <v>1154</v>
      </c>
      <c r="C211" s="276"/>
      <c r="D211" s="386"/>
      <c r="E211" s="386">
        <v>0.99999999999999989</v>
      </c>
      <c r="F211" s="386">
        <v>0.5</v>
      </c>
      <c r="G211" s="386">
        <v>0.45</v>
      </c>
      <c r="H211" s="386">
        <f t="shared" ref="H211:H229" si="17">ROUND(PRODUCT(D211:G211),2)</f>
        <v>0.23</v>
      </c>
    </row>
    <row r="212" spans="1:8" s="275" customFormat="1" ht="10.15" x14ac:dyDescent="0.2">
      <c r="A212" s="282"/>
      <c r="B212" s="279" t="s">
        <v>1155</v>
      </c>
      <c r="C212" s="276"/>
      <c r="D212" s="386"/>
      <c r="E212" s="386">
        <v>1.5999999999999999</v>
      </c>
      <c r="F212" s="386">
        <v>0.5</v>
      </c>
      <c r="G212" s="386">
        <v>0.45</v>
      </c>
      <c r="H212" s="386">
        <f t="shared" si="17"/>
        <v>0.36</v>
      </c>
    </row>
    <row r="213" spans="1:8" s="275" customFormat="1" ht="10.15" x14ac:dyDescent="0.2">
      <c r="A213" s="282"/>
      <c r="B213" s="279" t="s">
        <v>1156</v>
      </c>
      <c r="C213" s="276"/>
      <c r="D213" s="386"/>
      <c r="E213" s="386">
        <v>0.30000000000000004</v>
      </c>
      <c r="F213" s="386">
        <v>0.5</v>
      </c>
      <c r="G213" s="386">
        <v>0.45</v>
      </c>
      <c r="H213" s="386">
        <f t="shared" si="17"/>
        <v>7.0000000000000007E-2</v>
      </c>
    </row>
    <row r="214" spans="1:8" s="275" customFormat="1" ht="10.15" x14ac:dyDescent="0.2">
      <c r="A214" s="282"/>
      <c r="B214" s="279" t="s">
        <v>1157</v>
      </c>
      <c r="C214" s="276"/>
      <c r="D214" s="386"/>
      <c r="E214" s="386">
        <v>1.1000000000000001</v>
      </c>
      <c r="F214" s="386">
        <v>0.5</v>
      </c>
      <c r="G214" s="386">
        <v>0.45</v>
      </c>
      <c r="H214" s="386">
        <f t="shared" si="17"/>
        <v>0.25</v>
      </c>
    </row>
    <row r="215" spans="1:8" s="275" customFormat="1" ht="10.15" x14ac:dyDescent="0.2">
      <c r="A215" s="282"/>
      <c r="B215" s="279" t="s">
        <v>1158</v>
      </c>
      <c r="C215" s="276"/>
      <c r="D215" s="386"/>
      <c r="E215" s="386">
        <v>2.2999999999999998</v>
      </c>
      <c r="F215" s="386">
        <v>0.5</v>
      </c>
      <c r="G215" s="386">
        <v>0.45</v>
      </c>
      <c r="H215" s="386">
        <f t="shared" si="17"/>
        <v>0.52</v>
      </c>
    </row>
    <row r="216" spans="1:8" s="275" customFormat="1" ht="10.15" x14ac:dyDescent="0.2">
      <c r="A216" s="282"/>
      <c r="B216" s="279" t="s">
        <v>1159</v>
      </c>
      <c r="C216" s="276"/>
      <c r="D216" s="386"/>
      <c r="E216" s="386">
        <v>1</v>
      </c>
      <c r="F216" s="386">
        <v>0.5</v>
      </c>
      <c r="G216" s="386">
        <v>0.45</v>
      </c>
      <c r="H216" s="386">
        <f t="shared" si="17"/>
        <v>0.23</v>
      </c>
    </row>
    <row r="217" spans="1:8" s="275" customFormat="1" ht="10.15" x14ac:dyDescent="0.2">
      <c r="A217" s="282"/>
      <c r="B217" s="279" t="s">
        <v>1160</v>
      </c>
      <c r="C217" s="276"/>
      <c r="D217" s="386"/>
      <c r="E217" s="386">
        <v>1.2</v>
      </c>
      <c r="F217" s="386">
        <v>1.2</v>
      </c>
      <c r="G217" s="386">
        <v>0.2</v>
      </c>
      <c r="H217" s="386">
        <f t="shared" si="17"/>
        <v>0.28999999999999998</v>
      </c>
    </row>
    <row r="218" spans="1:8" s="275" customFormat="1" ht="10.15" x14ac:dyDescent="0.2">
      <c r="A218" s="282"/>
      <c r="B218" s="279" t="s">
        <v>1161</v>
      </c>
      <c r="C218" s="276"/>
      <c r="D218" s="386"/>
      <c r="E218" s="386">
        <v>1.2</v>
      </c>
      <c r="F218" s="386">
        <v>1.2</v>
      </c>
      <c r="G218" s="386">
        <v>0.2</v>
      </c>
      <c r="H218" s="386">
        <f t="shared" si="17"/>
        <v>0.28999999999999998</v>
      </c>
    </row>
    <row r="219" spans="1:8" s="275" customFormat="1" ht="10.15" x14ac:dyDescent="0.2">
      <c r="A219" s="282"/>
      <c r="B219" s="279" t="s">
        <v>1162</v>
      </c>
      <c r="C219" s="276"/>
      <c r="D219" s="386"/>
      <c r="E219" s="386">
        <v>1.2</v>
      </c>
      <c r="F219" s="386">
        <v>1.2</v>
      </c>
      <c r="G219" s="386">
        <v>0.2</v>
      </c>
      <c r="H219" s="386">
        <f t="shared" si="17"/>
        <v>0.28999999999999998</v>
      </c>
    </row>
    <row r="220" spans="1:8" s="275" customFormat="1" ht="10.15" x14ac:dyDescent="0.2">
      <c r="A220" s="282"/>
      <c r="B220" s="279" t="s">
        <v>1163</v>
      </c>
      <c r="C220" s="276"/>
      <c r="D220" s="386"/>
      <c r="E220" s="386">
        <v>1.2</v>
      </c>
      <c r="F220" s="386">
        <v>1.2</v>
      </c>
      <c r="G220" s="386">
        <v>0.2</v>
      </c>
      <c r="H220" s="386">
        <f t="shared" si="17"/>
        <v>0.28999999999999998</v>
      </c>
    </row>
    <row r="221" spans="1:8" s="275" customFormat="1" ht="10.15" x14ac:dyDescent="0.2">
      <c r="A221" s="282"/>
      <c r="B221" s="279" t="s">
        <v>1164</v>
      </c>
      <c r="C221" s="276"/>
      <c r="D221" s="386"/>
      <c r="E221" s="386">
        <v>1.2</v>
      </c>
      <c r="F221" s="386">
        <v>1.2</v>
      </c>
      <c r="G221" s="386">
        <v>0.2</v>
      </c>
      <c r="H221" s="386">
        <f t="shared" si="17"/>
        <v>0.28999999999999998</v>
      </c>
    </row>
    <row r="222" spans="1:8" s="275" customFormat="1" ht="10.15" x14ac:dyDescent="0.2">
      <c r="A222" s="282"/>
      <c r="B222" s="279" t="s">
        <v>1165</v>
      </c>
      <c r="C222" s="276"/>
      <c r="D222" s="386"/>
      <c r="E222" s="386">
        <v>1.2</v>
      </c>
      <c r="F222" s="386">
        <v>1.2</v>
      </c>
      <c r="G222" s="386">
        <v>0.2</v>
      </c>
      <c r="H222" s="386">
        <f t="shared" si="17"/>
        <v>0.28999999999999998</v>
      </c>
    </row>
    <row r="223" spans="1:8" s="275" customFormat="1" ht="10.15" x14ac:dyDescent="0.2">
      <c r="A223" s="282"/>
      <c r="B223" s="284" t="s">
        <v>453</v>
      </c>
      <c r="C223" s="276"/>
      <c r="D223" s="386"/>
      <c r="E223" s="386"/>
      <c r="F223" s="386"/>
      <c r="G223" s="386"/>
      <c r="H223" s="386"/>
    </row>
    <row r="224" spans="1:8" s="275" customFormat="1" ht="10.15" x14ac:dyDescent="0.2">
      <c r="A224" s="282"/>
      <c r="B224" s="279" t="s">
        <v>454</v>
      </c>
      <c r="C224" s="276"/>
      <c r="D224" s="386">
        <v>2</v>
      </c>
      <c r="E224" s="386">
        <v>1.2</v>
      </c>
      <c r="F224" s="386">
        <v>0.7</v>
      </c>
      <c r="G224" s="386">
        <v>0.2</v>
      </c>
      <c r="H224" s="386">
        <f t="shared" si="17"/>
        <v>0.34</v>
      </c>
    </row>
    <row r="225" spans="1:8" s="275" customFormat="1" x14ac:dyDescent="0.2">
      <c r="A225" s="282"/>
      <c r="B225" s="279" t="s">
        <v>455</v>
      </c>
      <c r="C225" s="276"/>
      <c r="D225" s="386">
        <v>4</v>
      </c>
      <c r="E225" s="386">
        <v>0.3</v>
      </c>
      <c r="F225" s="386">
        <v>0.2</v>
      </c>
      <c r="G225" s="386">
        <v>0.5</v>
      </c>
      <c r="H225" s="386">
        <f t="shared" si="17"/>
        <v>0.12</v>
      </c>
    </row>
    <row r="226" spans="1:8" s="275" customFormat="1" ht="10.15" x14ac:dyDescent="0.2">
      <c r="A226" s="282"/>
      <c r="B226" s="279" t="s">
        <v>456</v>
      </c>
      <c r="C226" s="276"/>
      <c r="D226" s="386">
        <v>2</v>
      </c>
      <c r="E226" s="386">
        <v>0.8</v>
      </c>
      <c r="F226" s="386">
        <v>0.2</v>
      </c>
      <c r="G226" s="386">
        <v>0.2</v>
      </c>
      <c r="H226" s="386">
        <f t="shared" si="17"/>
        <v>0.06</v>
      </c>
    </row>
    <row r="227" spans="1:8" s="275" customFormat="1" ht="10.15" x14ac:dyDescent="0.2">
      <c r="A227" s="282"/>
      <c r="B227" s="279"/>
      <c r="C227" s="276"/>
      <c r="D227" s="386">
        <v>2</v>
      </c>
      <c r="E227" s="386">
        <v>5</v>
      </c>
      <c r="F227" s="386">
        <v>0.2</v>
      </c>
      <c r="G227" s="386">
        <v>0.2</v>
      </c>
      <c r="H227" s="386">
        <f t="shared" si="17"/>
        <v>0.4</v>
      </c>
    </row>
    <row r="228" spans="1:8" s="275" customFormat="1" ht="10.15" x14ac:dyDescent="0.2">
      <c r="A228" s="282"/>
      <c r="B228" s="284" t="s">
        <v>457</v>
      </c>
      <c r="C228" s="276"/>
      <c r="D228" s="386"/>
      <c r="E228" s="386">
        <v>1.8</v>
      </c>
      <c r="F228" s="386">
        <v>0.85</v>
      </c>
      <c r="G228" s="386">
        <v>0.2</v>
      </c>
      <c r="H228" s="386">
        <f t="shared" si="17"/>
        <v>0.31</v>
      </c>
    </row>
    <row r="229" spans="1:8" s="275" customFormat="1" x14ac:dyDescent="0.2">
      <c r="A229" s="282"/>
      <c r="B229" s="279" t="s">
        <v>455</v>
      </c>
      <c r="C229" s="276"/>
      <c r="D229" s="386"/>
      <c r="E229" s="386">
        <v>1.2</v>
      </c>
      <c r="F229" s="386">
        <v>0.25</v>
      </c>
      <c r="G229" s="386">
        <v>0.9</v>
      </c>
      <c r="H229" s="386">
        <f t="shared" si="17"/>
        <v>0.27</v>
      </c>
    </row>
    <row r="230" spans="1:8" s="275" customFormat="1" ht="10.15" x14ac:dyDescent="0.2">
      <c r="A230" s="282"/>
      <c r="B230" s="284" t="str">
        <f>"Total item "&amp;A209</f>
        <v>Total item 3.5</v>
      </c>
      <c r="C230" s="276"/>
      <c r="D230" s="386"/>
      <c r="E230" s="386"/>
      <c r="F230" s="386"/>
      <c r="G230" s="386"/>
      <c r="H230" s="383">
        <f>SUM(H211:H229)</f>
        <v>4.9000000000000004</v>
      </c>
    </row>
    <row r="231" spans="1:8" s="275" customFormat="1" ht="10.15" x14ac:dyDescent="0.2">
      <c r="A231" s="282"/>
      <c r="B231" s="284"/>
      <c r="C231" s="276"/>
      <c r="D231" s="386"/>
      <c r="E231" s="386"/>
      <c r="F231" s="386"/>
      <c r="G231" s="386"/>
      <c r="H231" s="386"/>
    </row>
    <row r="232" spans="1:8" s="258" customFormat="1" ht="33.75" x14ac:dyDescent="0.2">
      <c r="A232" s="280" t="s">
        <v>718</v>
      </c>
      <c r="B232" s="261" t="s">
        <v>853</v>
      </c>
      <c r="C232" s="281" t="s">
        <v>14</v>
      </c>
      <c r="D232" s="385"/>
      <c r="E232" s="385"/>
      <c r="F232" s="383"/>
      <c r="G232" s="383"/>
      <c r="H232" s="383"/>
    </row>
    <row r="233" spans="1:8" s="275" customFormat="1" x14ac:dyDescent="0.2">
      <c r="A233" s="282"/>
      <c r="B233" s="284" t="s">
        <v>1167</v>
      </c>
      <c r="C233" s="276"/>
      <c r="D233" s="386"/>
      <c r="E233" s="386"/>
      <c r="F233" s="386"/>
      <c r="G233" s="386"/>
      <c r="H233" s="386"/>
    </row>
    <row r="234" spans="1:8" s="275" customFormat="1" ht="10.15" x14ac:dyDescent="0.2">
      <c r="A234" s="282"/>
      <c r="B234" s="279"/>
      <c r="C234" s="276"/>
      <c r="D234" s="386">
        <f>H230</f>
        <v>4.9000000000000004</v>
      </c>
      <c r="E234" s="386"/>
      <c r="F234" s="386"/>
      <c r="G234" s="386"/>
      <c r="H234" s="386">
        <f t="shared" ref="H234" si="18">ROUND(PRODUCT(D234:G234),2)</f>
        <v>4.9000000000000004</v>
      </c>
    </row>
    <row r="235" spans="1:8" s="275" customFormat="1" ht="10.15" x14ac:dyDescent="0.2">
      <c r="A235" s="282"/>
      <c r="B235" s="284" t="str">
        <f>"Total item "&amp;A232</f>
        <v>Total item 3.6</v>
      </c>
      <c r="C235" s="276"/>
      <c r="D235" s="386"/>
      <c r="E235" s="386"/>
      <c r="F235" s="386"/>
      <c r="G235" s="386"/>
      <c r="H235" s="383">
        <f>SUM(H234:H234)</f>
        <v>4.9000000000000004</v>
      </c>
    </row>
    <row r="236" spans="1:8" s="275" customFormat="1" ht="10.15" x14ac:dyDescent="0.2">
      <c r="A236" s="282"/>
      <c r="B236" s="284"/>
      <c r="C236" s="276"/>
      <c r="D236" s="386"/>
      <c r="E236" s="386"/>
      <c r="F236" s="386"/>
      <c r="G236" s="386"/>
      <c r="H236" s="386"/>
    </row>
    <row r="237" spans="1:8" s="107" customFormat="1" ht="10.15" x14ac:dyDescent="0.2">
      <c r="A237" s="121" t="s">
        <v>20</v>
      </c>
      <c r="B237" s="122" t="s">
        <v>101</v>
      </c>
      <c r="C237" s="123"/>
      <c r="D237" s="389"/>
      <c r="E237" s="389"/>
      <c r="F237" s="389"/>
      <c r="G237" s="389"/>
      <c r="H237" s="389"/>
    </row>
    <row r="238" spans="1:8" s="275" customFormat="1" ht="10.15" x14ac:dyDescent="0.2">
      <c r="A238" s="282"/>
      <c r="B238" s="126"/>
      <c r="C238" s="119"/>
      <c r="D238" s="384"/>
      <c r="E238" s="384"/>
      <c r="F238" s="384"/>
      <c r="G238" s="384"/>
      <c r="H238" s="384"/>
    </row>
    <row r="239" spans="1:8" s="258" customFormat="1" ht="56.25" x14ac:dyDescent="0.2">
      <c r="A239" s="280" t="s">
        <v>21</v>
      </c>
      <c r="B239" s="261" t="s">
        <v>1060</v>
      </c>
      <c r="C239" s="281" t="s">
        <v>1108</v>
      </c>
      <c r="D239" s="385"/>
      <c r="E239" s="385"/>
      <c r="F239" s="383"/>
      <c r="G239" s="383"/>
      <c r="H239" s="383"/>
    </row>
    <row r="240" spans="1:8" s="275" customFormat="1" x14ac:dyDescent="0.2">
      <c r="A240" s="282"/>
      <c r="B240" s="284" t="s">
        <v>1038</v>
      </c>
      <c r="C240" s="276"/>
      <c r="D240" s="386"/>
      <c r="E240" s="386"/>
      <c r="F240" s="386"/>
      <c r="G240" s="386"/>
      <c r="H240" s="386"/>
    </row>
    <row r="241" spans="1:8" s="275" customFormat="1" ht="10.15" x14ac:dyDescent="0.2">
      <c r="A241" s="282"/>
      <c r="B241" s="279" t="s">
        <v>1130</v>
      </c>
      <c r="C241" s="276"/>
      <c r="D241" s="386">
        <v>86.95</v>
      </c>
      <c r="E241" s="386"/>
      <c r="F241" s="386"/>
      <c r="G241" s="386"/>
      <c r="H241" s="386">
        <f t="shared" ref="H241:H245" si="19">ROUND(PRODUCT(D241:G241),2)</f>
        <v>86.95</v>
      </c>
    </row>
    <row r="242" spans="1:8" s="275" customFormat="1" ht="10.15" x14ac:dyDescent="0.2">
      <c r="A242" s="282"/>
      <c r="B242" s="279" t="s">
        <v>1131</v>
      </c>
      <c r="C242" s="276"/>
      <c r="D242" s="386">
        <v>127.65</v>
      </c>
      <c r="E242" s="386"/>
      <c r="F242" s="386"/>
      <c r="G242" s="386"/>
      <c r="H242" s="386">
        <f t="shared" si="19"/>
        <v>127.65</v>
      </c>
    </row>
    <row r="243" spans="1:8" s="275" customFormat="1" ht="10.15" x14ac:dyDescent="0.2">
      <c r="A243" s="282"/>
      <c r="B243" s="279" t="s">
        <v>1132</v>
      </c>
      <c r="C243" s="276"/>
      <c r="D243" s="386">
        <v>181.5</v>
      </c>
      <c r="E243" s="386"/>
      <c r="F243" s="386"/>
      <c r="G243" s="386"/>
      <c r="H243" s="386">
        <f t="shared" si="19"/>
        <v>181.5</v>
      </c>
    </row>
    <row r="244" spans="1:8" s="275" customFormat="1" ht="10.15" x14ac:dyDescent="0.2">
      <c r="A244" s="282"/>
      <c r="B244" s="279" t="s">
        <v>1133</v>
      </c>
      <c r="C244" s="276"/>
      <c r="D244" s="386">
        <v>64.12</v>
      </c>
      <c r="E244" s="386"/>
      <c r="F244" s="386"/>
      <c r="G244" s="386"/>
      <c r="H244" s="386">
        <f t="shared" si="19"/>
        <v>64.12</v>
      </c>
    </row>
    <row r="245" spans="1:8" s="275" customFormat="1" ht="10.15" x14ac:dyDescent="0.2">
      <c r="A245" s="282"/>
      <c r="B245" s="279" t="s">
        <v>1168</v>
      </c>
      <c r="C245" s="276"/>
      <c r="D245" s="386">
        <f>-202.43</f>
        <v>-202.43</v>
      </c>
      <c r="E245" s="386"/>
      <c r="F245" s="386"/>
      <c r="G245" s="386"/>
      <c r="H245" s="386">
        <f t="shared" si="19"/>
        <v>-202.43</v>
      </c>
    </row>
    <row r="246" spans="1:8" s="275" customFormat="1" ht="10.15" x14ac:dyDescent="0.2">
      <c r="A246" s="282"/>
      <c r="B246" s="284" t="str">
        <f>"Total item "&amp;A239</f>
        <v>Total item 4.1</v>
      </c>
      <c r="C246" s="276"/>
      <c r="D246" s="386"/>
      <c r="E246" s="386"/>
      <c r="F246" s="386"/>
      <c r="G246" s="386"/>
      <c r="H246" s="383">
        <f>SUM(H241:H245)</f>
        <v>257.79000000000002</v>
      </c>
    </row>
    <row r="247" spans="1:8" s="275" customFormat="1" ht="10.15" x14ac:dyDescent="0.2">
      <c r="A247" s="282"/>
      <c r="B247" s="126"/>
      <c r="C247" s="119"/>
      <c r="D247" s="384"/>
      <c r="E247" s="384"/>
      <c r="F247" s="384"/>
      <c r="G247" s="384"/>
      <c r="H247" s="384"/>
    </row>
    <row r="248" spans="1:8" s="258" customFormat="1" ht="45" x14ac:dyDescent="0.2">
      <c r="A248" s="280" t="s">
        <v>22</v>
      </c>
      <c r="B248" s="261" t="s">
        <v>1040</v>
      </c>
      <c r="C248" s="281" t="s">
        <v>1108</v>
      </c>
      <c r="D248" s="385"/>
      <c r="E248" s="385"/>
      <c r="F248" s="383"/>
      <c r="G248" s="383"/>
      <c r="H248" s="383"/>
    </row>
    <row r="249" spans="1:8" s="275" customFormat="1" x14ac:dyDescent="0.2">
      <c r="A249" s="282"/>
      <c r="B249" s="284" t="s">
        <v>1041</v>
      </c>
      <c r="C249" s="276"/>
      <c r="D249" s="386"/>
      <c r="E249" s="386"/>
      <c r="F249" s="386"/>
      <c r="G249" s="386"/>
      <c r="H249" s="386"/>
    </row>
    <row r="250" spans="1:8" s="275" customFormat="1" ht="10.15" x14ac:dyDescent="0.2">
      <c r="A250" s="282"/>
      <c r="B250" s="279" t="s">
        <v>1042</v>
      </c>
      <c r="C250" s="276"/>
      <c r="D250" s="386">
        <v>143.69</v>
      </c>
      <c r="E250" s="386"/>
      <c r="F250" s="386"/>
      <c r="G250" s="386"/>
      <c r="H250" s="386">
        <f t="shared" ref="H250:H258" si="20">ROUND(PRODUCT(D250:G250),2)</f>
        <v>143.69</v>
      </c>
    </row>
    <row r="251" spans="1:8" s="275" customFormat="1" ht="10.15" x14ac:dyDescent="0.2">
      <c r="A251" s="282"/>
      <c r="B251" s="279" t="s">
        <v>1043</v>
      </c>
      <c r="C251" s="276"/>
      <c r="D251" s="386">
        <v>154.69999999999999</v>
      </c>
      <c r="E251" s="386"/>
      <c r="F251" s="386"/>
      <c r="G251" s="386"/>
      <c r="H251" s="386">
        <f t="shared" si="20"/>
        <v>154.69999999999999</v>
      </c>
    </row>
    <row r="252" spans="1:8" s="275" customFormat="1" ht="10.15" x14ac:dyDescent="0.2">
      <c r="A252" s="282"/>
      <c r="B252" s="279" t="s">
        <v>1044</v>
      </c>
      <c r="C252" s="276"/>
      <c r="D252" s="386">
        <v>133.13</v>
      </c>
      <c r="E252" s="386"/>
      <c r="F252" s="386"/>
      <c r="G252" s="386"/>
      <c r="H252" s="386">
        <f t="shared" si="20"/>
        <v>133.13</v>
      </c>
    </row>
    <row r="253" spans="1:8" s="275" customFormat="1" ht="10.15" x14ac:dyDescent="0.2">
      <c r="A253" s="282"/>
      <c r="B253" s="279" t="s">
        <v>1045</v>
      </c>
      <c r="C253" s="276"/>
      <c r="D253" s="386">
        <v>84.47</v>
      </c>
      <c r="E253" s="386"/>
      <c r="F253" s="386"/>
      <c r="G253" s="386"/>
      <c r="H253" s="386">
        <f t="shared" si="20"/>
        <v>84.47</v>
      </c>
    </row>
    <row r="254" spans="1:8" s="275" customFormat="1" ht="10.15" x14ac:dyDescent="0.2">
      <c r="A254" s="282"/>
      <c r="B254" s="279" t="s">
        <v>1046</v>
      </c>
      <c r="C254" s="276"/>
      <c r="D254" s="386">
        <v>128.83000000000001</v>
      </c>
      <c r="E254" s="386"/>
      <c r="F254" s="386"/>
      <c r="G254" s="386"/>
      <c r="H254" s="386">
        <f t="shared" si="20"/>
        <v>128.83000000000001</v>
      </c>
    </row>
    <row r="255" spans="1:8" s="275" customFormat="1" ht="10.15" x14ac:dyDescent="0.2">
      <c r="A255" s="282"/>
      <c r="B255" s="279" t="s">
        <v>1047</v>
      </c>
      <c r="C255" s="276"/>
      <c r="D255" s="386">
        <v>130.16999999999999</v>
      </c>
      <c r="E255" s="386"/>
      <c r="F255" s="386"/>
      <c r="G255" s="386"/>
      <c r="H255" s="386">
        <f t="shared" si="20"/>
        <v>130.16999999999999</v>
      </c>
    </row>
    <row r="256" spans="1:8" s="275" customFormat="1" ht="10.15" x14ac:dyDescent="0.2">
      <c r="A256" s="282"/>
      <c r="B256" s="279" t="s">
        <v>1048</v>
      </c>
      <c r="C256" s="276"/>
      <c r="D256" s="386">
        <v>208.12</v>
      </c>
      <c r="E256" s="386"/>
      <c r="F256" s="386"/>
      <c r="G256" s="386"/>
      <c r="H256" s="386">
        <f t="shared" si="20"/>
        <v>208.12</v>
      </c>
    </row>
    <row r="257" spans="1:8" s="275" customFormat="1" ht="10.15" x14ac:dyDescent="0.2">
      <c r="A257" s="282"/>
      <c r="B257" s="279" t="s">
        <v>1049</v>
      </c>
      <c r="C257" s="276"/>
      <c r="D257" s="386">
        <v>175.65</v>
      </c>
      <c r="E257" s="386"/>
      <c r="F257" s="386"/>
      <c r="G257" s="386"/>
      <c r="H257" s="386">
        <f t="shared" si="20"/>
        <v>175.65</v>
      </c>
    </row>
    <row r="258" spans="1:8" s="275" customFormat="1" ht="10.15" x14ac:dyDescent="0.2">
      <c r="A258" s="282"/>
      <c r="B258" s="279" t="s">
        <v>1169</v>
      </c>
      <c r="C258" s="276"/>
      <c r="D258" s="386">
        <v>-78.77</v>
      </c>
      <c r="E258" s="386"/>
      <c r="F258" s="386"/>
      <c r="G258" s="386"/>
      <c r="H258" s="386">
        <f t="shared" si="20"/>
        <v>-78.77</v>
      </c>
    </row>
    <row r="259" spans="1:8" s="275" customFormat="1" ht="10.15" x14ac:dyDescent="0.2">
      <c r="A259" s="282"/>
      <c r="B259" s="284" t="str">
        <f>"Total item "&amp;A248</f>
        <v>Total item 4.2</v>
      </c>
      <c r="C259" s="276"/>
      <c r="D259" s="386"/>
      <c r="E259" s="386"/>
      <c r="F259" s="386"/>
      <c r="G259" s="386"/>
      <c r="H259" s="383">
        <f>SUM(H250:H258)</f>
        <v>1079.99</v>
      </c>
    </row>
    <row r="260" spans="1:8" s="275" customFormat="1" ht="10.15" x14ac:dyDescent="0.2">
      <c r="A260" s="282"/>
      <c r="B260" s="126"/>
      <c r="C260" s="119"/>
      <c r="D260" s="384"/>
      <c r="E260" s="384"/>
      <c r="F260" s="384"/>
      <c r="G260" s="384"/>
      <c r="H260" s="384"/>
    </row>
    <row r="261" spans="1:8" s="258" customFormat="1" ht="45" x14ac:dyDescent="0.2">
      <c r="A261" s="280" t="s">
        <v>23</v>
      </c>
      <c r="B261" s="261" t="s">
        <v>1051</v>
      </c>
      <c r="C261" s="281" t="s">
        <v>1108</v>
      </c>
      <c r="D261" s="385"/>
      <c r="E261" s="385"/>
      <c r="F261" s="383"/>
      <c r="G261" s="383"/>
      <c r="H261" s="383"/>
    </row>
    <row r="262" spans="1:8" s="275" customFormat="1" x14ac:dyDescent="0.2">
      <c r="A262" s="282"/>
      <c r="B262" s="284" t="s">
        <v>1052</v>
      </c>
      <c r="C262" s="276"/>
      <c r="D262" s="386"/>
      <c r="E262" s="386"/>
      <c r="F262" s="386"/>
      <c r="G262" s="386"/>
      <c r="H262" s="386"/>
    </row>
    <row r="263" spans="1:8" s="275" customFormat="1" x14ac:dyDescent="0.2">
      <c r="A263" s="282"/>
      <c r="B263" s="279" t="s">
        <v>1053</v>
      </c>
      <c r="C263" s="276"/>
      <c r="D263" s="386">
        <v>21.98</v>
      </c>
      <c r="E263" s="386"/>
      <c r="F263" s="386"/>
      <c r="G263" s="386"/>
      <c r="H263" s="386">
        <f t="shared" ref="H263:H264" si="21">ROUND(PRODUCT(D263:G263),2)</f>
        <v>21.98</v>
      </c>
    </row>
    <row r="264" spans="1:8" s="275" customFormat="1" x14ac:dyDescent="0.2">
      <c r="A264" s="282"/>
      <c r="B264" s="279" t="s">
        <v>1054</v>
      </c>
      <c r="C264" s="276"/>
      <c r="D264" s="386">
        <v>17.87</v>
      </c>
      <c r="E264" s="386"/>
      <c r="F264" s="386"/>
      <c r="G264" s="386"/>
      <c r="H264" s="386">
        <f t="shared" si="21"/>
        <v>17.87</v>
      </c>
    </row>
    <row r="265" spans="1:8" s="275" customFormat="1" ht="10.15" x14ac:dyDescent="0.2">
      <c r="A265" s="282"/>
      <c r="B265" s="284" t="str">
        <f>"Total item "&amp;A261</f>
        <v>Total item 4.3</v>
      </c>
      <c r="C265" s="276"/>
      <c r="D265" s="386"/>
      <c r="E265" s="386"/>
      <c r="F265" s="386"/>
      <c r="G265" s="386"/>
      <c r="H265" s="383">
        <f>SUM(H263:H264)</f>
        <v>39.85</v>
      </c>
    </row>
    <row r="266" spans="1:8" s="275" customFormat="1" ht="10.15" x14ac:dyDescent="0.2">
      <c r="A266" s="282"/>
      <c r="B266" s="126"/>
      <c r="C266" s="119"/>
      <c r="D266" s="384"/>
      <c r="E266" s="384"/>
      <c r="F266" s="384"/>
      <c r="G266" s="384"/>
      <c r="H266" s="384"/>
    </row>
    <row r="267" spans="1:8" s="258" customFormat="1" ht="33.75" x14ac:dyDescent="0.2">
      <c r="A267" s="280" t="s">
        <v>24</v>
      </c>
      <c r="B267" s="261" t="s">
        <v>852</v>
      </c>
      <c r="C267" s="281" t="s">
        <v>14</v>
      </c>
      <c r="D267" s="385"/>
      <c r="E267" s="385"/>
      <c r="F267" s="383"/>
      <c r="G267" s="383"/>
      <c r="H267" s="383"/>
    </row>
    <row r="268" spans="1:8" s="275" customFormat="1" ht="10.15" x14ac:dyDescent="0.2">
      <c r="A268" s="282"/>
      <c r="B268" s="284" t="s">
        <v>364</v>
      </c>
      <c r="C268" s="276"/>
      <c r="D268" s="386"/>
      <c r="E268" s="386">
        <v>5.38</v>
      </c>
      <c r="F268" s="386"/>
      <c r="G268" s="386"/>
      <c r="H268" s="386">
        <f t="shared" ref="H268:H289" si="22">ROUND(PRODUCT(D268:G268),2)</f>
        <v>5.38</v>
      </c>
    </row>
    <row r="269" spans="1:8" s="275" customFormat="1" ht="10.15" x14ac:dyDescent="0.2">
      <c r="A269" s="282"/>
      <c r="B269" s="279"/>
      <c r="C269" s="276"/>
      <c r="D269" s="386"/>
      <c r="E269" s="386">
        <v>8.39</v>
      </c>
      <c r="F269" s="386"/>
      <c r="G269" s="386"/>
      <c r="H269" s="386">
        <f t="shared" si="22"/>
        <v>8.39</v>
      </c>
    </row>
    <row r="270" spans="1:8" s="275" customFormat="1" ht="10.15" x14ac:dyDescent="0.2">
      <c r="A270" s="282"/>
      <c r="B270" s="279"/>
      <c r="C270" s="276"/>
      <c r="D270" s="386"/>
      <c r="E270" s="386">
        <v>11.59</v>
      </c>
      <c r="F270" s="386"/>
      <c r="G270" s="386"/>
      <c r="H270" s="386">
        <f t="shared" si="22"/>
        <v>11.59</v>
      </c>
    </row>
    <row r="271" spans="1:8" s="275" customFormat="1" ht="10.15" x14ac:dyDescent="0.2">
      <c r="A271" s="282"/>
      <c r="B271" s="279"/>
      <c r="C271" s="276"/>
      <c r="D271" s="386"/>
      <c r="E271" s="386">
        <v>3.76</v>
      </c>
      <c r="F271" s="386"/>
      <c r="G271" s="386"/>
      <c r="H271" s="386">
        <f t="shared" si="22"/>
        <v>3.76</v>
      </c>
    </row>
    <row r="272" spans="1:8" s="275" customFormat="1" ht="10.15" x14ac:dyDescent="0.2">
      <c r="A272" s="282"/>
      <c r="B272" s="284" t="s">
        <v>453</v>
      </c>
      <c r="C272" s="276"/>
      <c r="D272" s="386">
        <v>4</v>
      </c>
      <c r="E272" s="386">
        <v>0.3</v>
      </c>
      <c r="F272" s="386">
        <v>0.2</v>
      </c>
      <c r="G272" s="386">
        <v>2.4</v>
      </c>
      <c r="H272" s="386">
        <f t="shared" si="22"/>
        <v>0.57999999999999996</v>
      </c>
    </row>
    <row r="273" spans="1:8" s="275" customFormat="1" ht="10.15" x14ac:dyDescent="0.2">
      <c r="A273" s="282"/>
      <c r="B273" s="284" t="s">
        <v>457</v>
      </c>
      <c r="C273" s="276"/>
      <c r="D273" s="386"/>
      <c r="E273" s="386">
        <v>1.2</v>
      </c>
      <c r="F273" s="386">
        <v>0.25</v>
      </c>
      <c r="G273" s="386">
        <v>4</v>
      </c>
      <c r="H273" s="386">
        <f t="shared" si="22"/>
        <v>1.2</v>
      </c>
    </row>
    <row r="274" spans="1:8" s="275" customFormat="1" ht="10.15" x14ac:dyDescent="0.2">
      <c r="A274" s="282"/>
      <c r="B274" s="279" t="s">
        <v>367</v>
      </c>
      <c r="C274" s="276"/>
      <c r="D274" s="386"/>
      <c r="E274" s="386">
        <v>9.35</v>
      </c>
      <c r="F274" s="386"/>
      <c r="G274" s="386"/>
      <c r="H274" s="386">
        <f t="shared" si="22"/>
        <v>9.35</v>
      </c>
    </row>
    <row r="275" spans="1:8" s="275" customFormat="1" ht="10.15" x14ac:dyDescent="0.2">
      <c r="A275" s="282"/>
      <c r="B275" s="279"/>
      <c r="C275" s="276"/>
      <c r="D275" s="386"/>
      <c r="E275" s="386">
        <v>10.3</v>
      </c>
      <c r="F275" s="386"/>
      <c r="G275" s="386"/>
      <c r="H275" s="386">
        <f t="shared" si="22"/>
        <v>10.3</v>
      </c>
    </row>
    <row r="276" spans="1:8" s="275" customFormat="1" ht="10.15" x14ac:dyDescent="0.2">
      <c r="A276" s="282"/>
      <c r="B276" s="279" t="s">
        <v>366</v>
      </c>
      <c r="C276" s="276"/>
      <c r="D276" s="386"/>
      <c r="E276" s="386">
        <v>17.66</v>
      </c>
      <c r="F276" s="386"/>
      <c r="G276" s="386"/>
      <c r="H276" s="386">
        <f t="shared" si="22"/>
        <v>17.66</v>
      </c>
    </row>
    <row r="277" spans="1:8" s="275" customFormat="1" ht="10.15" x14ac:dyDescent="0.2">
      <c r="A277" s="282"/>
      <c r="B277" s="279"/>
      <c r="C277" s="276"/>
      <c r="D277" s="386"/>
      <c r="E277" s="386">
        <v>13.54</v>
      </c>
      <c r="F277" s="386"/>
      <c r="G277" s="386"/>
      <c r="H277" s="386">
        <f t="shared" si="22"/>
        <v>13.54</v>
      </c>
    </row>
    <row r="278" spans="1:8" s="275" customFormat="1" ht="10.15" x14ac:dyDescent="0.2">
      <c r="A278" s="282"/>
      <c r="B278" s="279" t="s">
        <v>365</v>
      </c>
      <c r="C278" s="276"/>
      <c r="D278" s="386"/>
      <c r="E278" s="386">
        <v>9.85</v>
      </c>
      <c r="F278" s="386"/>
      <c r="G278" s="386"/>
      <c r="H278" s="386">
        <f t="shared" si="22"/>
        <v>9.85</v>
      </c>
    </row>
    <row r="279" spans="1:8" s="275" customFormat="1" ht="10.15" x14ac:dyDescent="0.2">
      <c r="A279" s="282"/>
      <c r="B279" s="279"/>
      <c r="C279" s="276"/>
      <c r="D279" s="386"/>
      <c r="E279" s="386">
        <v>9.81</v>
      </c>
      <c r="F279" s="386"/>
      <c r="G279" s="386"/>
      <c r="H279" s="386">
        <f t="shared" si="22"/>
        <v>9.81</v>
      </c>
    </row>
    <row r="280" spans="1:8" s="275" customFormat="1" ht="10.15" x14ac:dyDescent="0.2">
      <c r="A280" s="282"/>
      <c r="B280" s="279"/>
      <c r="C280" s="276"/>
      <c r="D280" s="386"/>
      <c r="E280" s="386">
        <v>8.07</v>
      </c>
      <c r="F280" s="386"/>
      <c r="G280" s="386"/>
      <c r="H280" s="386">
        <f t="shared" si="22"/>
        <v>8.07</v>
      </c>
    </row>
    <row r="281" spans="1:8" s="275" customFormat="1" ht="10.15" x14ac:dyDescent="0.2">
      <c r="A281" s="282"/>
      <c r="B281" s="279"/>
      <c r="C281" s="276"/>
      <c r="D281" s="386"/>
      <c r="E281" s="386">
        <v>5.16</v>
      </c>
      <c r="F281" s="386"/>
      <c r="G281" s="386"/>
      <c r="H281" s="386">
        <f t="shared" si="22"/>
        <v>5.16</v>
      </c>
    </row>
    <row r="282" spans="1:8" s="275" customFormat="1" ht="10.15" x14ac:dyDescent="0.2">
      <c r="A282" s="282"/>
      <c r="B282" s="284" t="s">
        <v>453</v>
      </c>
      <c r="C282" s="276"/>
      <c r="D282" s="386">
        <v>2</v>
      </c>
      <c r="E282" s="386">
        <v>0.8</v>
      </c>
      <c r="F282" s="386">
        <v>0.2</v>
      </c>
      <c r="G282" s="386">
        <v>0.3</v>
      </c>
      <c r="H282" s="386">
        <f t="shared" si="22"/>
        <v>0.1</v>
      </c>
    </row>
    <row r="283" spans="1:8" s="275" customFormat="1" ht="10.15" x14ac:dyDescent="0.2">
      <c r="A283" s="282"/>
      <c r="B283" s="279"/>
      <c r="C283" s="276"/>
      <c r="D283" s="386">
        <v>2</v>
      </c>
      <c r="E283" s="386">
        <v>5</v>
      </c>
      <c r="F283" s="386">
        <v>0.2</v>
      </c>
      <c r="G283" s="386">
        <v>0.3</v>
      </c>
      <c r="H283" s="386">
        <f t="shared" si="22"/>
        <v>0.6</v>
      </c>
    </row>
    <row r="284" spans="1:8" s="275" customFormat="1" x14ac:dyDescent="0.2">
      <c r="A284" s="282"/>
      <c r="B284" s="284" t="s">
        <v>369</v>
      </c>
      <c r="C284" s="119"/>
      <c r="D284" s="384"/>
      <c r="E284" s="384" t="s">
        <v>299</v>
      </c>
      <c r="F284" s="384"/>
      <c r="G284" s="384"/>
      <c r="H284" s="386"/>
    </row>
    <row r="285" spans="1:8" s="275" customFormat="1" x14ac:dyDescent="0.2">
      <c r="A285" s="282"/>
      <c r="B285" s="279" t="s">
        <v>368</v>
      </c>
      <c r="C285" s="276"/>
      <c r="D285" s="386"/>
      <c r="E285" s="386">
        <v>18.84</v>
      </c>
      <c r="F285" s="386"/>
      <c r="G285" s="386">
        <v>0.12</v>
      </c>
      <c r="H285" s="386">
        <f t="shared" si="22"/>
        <v>2.2599999999999998</v>
      </c>
    </row>
    <row r="286" spans="1:8" s="275" customFormat="1" ht="10.15" x14ac:dyDescent="0.2">
      <c r="A286" s="282"/>
      <c r="B286" s="279"/>
      <c r="C286" s="276"/>
      <c r="D286" s="386"/>
      <c r="E286" s="386">
        <v>17.899999999999999</v>
      </c>
      <c r="F286" s="386"/>
      <c r="G286" s="386">
        <v>0.12</v>
      </c>
      <c r="H286" s="386">
        <f t="shared" si="22"/>
        <v>2.15</v>
      </c>
    </row>
    <row r="287" spans="1:8" s="275" customFormat="1" ht="10.15" x14ac:dyDescent="0.2">
      <c r="A287" s="282"/>
      <c r="B287" s="279"/>
      <c r="C287" s="276"/>
      <c r="D287" s="386"/>
      <c r="E287" s="386">
        <v>14.56</v>
      </c>
      <c r="F287" s="386"/>
      <c r="G287" s="386">
        <v>0.14000000000000001</v>
      </c>
      <c r="H287" s="386">
        <f t="shared" si="22"/>
        <v>2.04</v>
      </c>
    </row>
    <row r="288" spans="1:8" s="275" customFormat="1" ht="10.15" x14ac:dyDescent="0.2">
      <c r="A288" s="282"/>
      <c r="B288" s="284" t="s">
        <v>457</v>
      </c>
      <c r="C288" s="276"/>
      <c r="D288" s="386"/>
      <c r="E288" s="386">
        <v>9.6</v>
      </c>
      <c r="F288" s="386">
        <v>3.3</v>
      </c>
      <c r="G288" s="386">
        <v>0.1</v>
      </c>
      <c r="H288" s="386">
        <f t="shared" si="22"/>
        <v>3.17</v>
      </c>
    </row>
    <row r="289" spans="1:8" s="275" customFormat="1" ht="10.15" x14ac:dyDescent="0.2">
      <c r="A289" s="282"/>
      <c r="B289" s="279" t="s">
        <v>1170</v>
      </c>
      <c r="C289" s="276"/>
      <c r="D289" s="386">
        <v>-25.1</v>
      </c>
      <c r="E289" s="386"/>
      <c r="F289" s="386"/>
      <c r="G289" s="386"/>
      <c r="H289" s="386">
        <f t="shared" si="22"/>
        <v>-25.1</v>
      </c>
    </row>
    <row r="290" spans="1:8" s="275" customFormat="1" ht="10.15" x14ac:dyDescent="0.2">
      <c r="A290" s="282"/>
      <c r="B290" s="284" t="str">
        <f>"Total item "&amp;A267</f>
        <v>Total item 4.4</v>
      </c>
      <c r="C290" s="276"/>
      <c r="D290" s="386"/>
      <c r="E290" s="386"/>
      <c r="F290" s="386"/>
      <c r="G290" s="386"/>
      <c r="H290" s="383">
        <f>SUM(H268:H289)</f>
        <v>99.859999999999985</v>
      </c>
    </row>
    <row r="291" spans="1:8" s="275" customFormat="1" ht="10.15" x14ac:dyDescent="0.2">
      <c r="A291" s="282"/>
      <c r="B291" s="284"/>
      <c r="C291" s="276"/>
      <c r="D291" s="386"/>
      <c r="E291" s="386"/>
      <c r="F291" s="386"/>
      <c r="G291" s="386"/>
      <c r="H291" s="386"/>
    </row>
    <row r="292" spans="1:8" s="258" customFormat="1" ht="33.75" x14ac:dyDescent="0.2">
      <c r="A292" s="280" t="s">
        <v>370</v>
      </c>
      <c r="B292" s="261" t="s">
        <v>853</v>
      </c>
      <c r="C292" s="281" t="s">
        <v>14</v>
      </c>
      <c r="D292" s="385"/>
      <c r="E292" s="385"/>
      <c r="F292" s="383"/>
      <c r="G292" s="383"/>
      <c r="H292" s="383"/>
    </row>
    <row r="293" spans="1:8" s="275" customFormat="1" x14ac:dyDescent="0.2">
      <c r="A293" s="282"/>
      <c r="B293" s="284" t="s">
        <v>1207</v>
      </c>
      <c r="C293" s="276"/>
      <c r="D293" s="386">
        <f>H290</f>
        <v>99.859999999999985</v>
      </c>
      <c r="E293" s="386"/>
      <c r="F293" s="386"/>
      <c r="G293" s="386"/>
      <c r="H293" s="386">
        <f t="shared" ref="H293" si="23">ROUND(PRODUCT(D293:G293),2)</f>
        <v>99.86</v>
      </c>
    </row>
    <row r="294" spans="1:8" s="275" customFormat="1" ht="10.15" x14ac:dyDescent="0.2">
      <c r="A294" s="282"/>
      <c r="B294" s="284" t="str">
        <f>"Total item "&amp;A292</f>
        <v>Total item 4.5</v>
      </c>
      <c r="C294" s="276"/>
      <c r="D294" s="386"/>
      <c r="E294" s="386"/>
      <c r="F294" s="386"/>
      <c r="G294" s="386"/>
      <c r="H294" s="383">
        <f>SUM(H293:H293)</f>
        <v>99.86</v>
      </c>
    </row>
    <row r="295" spans="1:8" s="275" customFormat="1" ht="10.15" x14ac:dyDescent="0.2">
      <c r="A295" s="282"/>
      <c r="B295" s="126"/>
      <c r="C295" s="119"/>
      <c r="D295" s="384"/>
      <c r="E295" s="384"/>
      <c r="F295" s="384"/>
      <c r="G295" s="384"/>
      <c r="H295" s="384"/>
    </row>
    <row r="296" spans="1:8" s="258" customFormat="1" ht="45" x14ac:dyDescent="0.2">
      <c r="A296" s="280" t="s">
        <v>371</v>
      </c>
      <c r="B296" s="285" t="s">
        <v>1209</v>
      </c>
      <c r="C296" s="281" t="s">
        <v>1108</v>
      </c>
      <c r="D296" s="383"/>
      <c r="E296" s="383" t="s">
        <v>299</v>
      </c>
      <c r="F296" s="383"/>
      <c r="G296" s="383"/>
      <c r="H296" s="383"/>
    </row>
    <row r="297" spans="1:8" s="275" customFormat="1" x14ac:dyDescent="0.2">
      <c r="A297" s="282"/>
      <c r="B297" s="284" t="s">
        <v>369</v>
      </c>
      <c r="C297" s="276"/>
      <c r="D297" s="386"/>
      <c r="E297" s="386">
        <v>170.57</v>
      </c>
      <c r="F297" s="386"/>
      <c r="G297" s="386"/>
      <c r="H297" s="386">
        <f t="shared" ref="H297:H300" si="24">ROUND(PRODUCT(D297:G297),2)</f>
        <v>170.57</v>
      </c>
    </row>
    <row r="298" spans="1:8" s="275" customFormat="1" ht="10.15" x14ac:dyDescent="0.2">
      <c r="A298" s="282"/>
      <c r="B298" s="279"/>
      <c r="C298" s="276"/>
      <c r="D298" s="386"/>
      <c r="E298" s="386">
        <v>60.48</v>
      </c>
      <c r="F298" s="386"/>
      <c r="G298" s="386"/>
      <c r="H298" s="386">
        <f t="shared" si="24"/>
        <v>60.48</v>
      </c>
    </row>
    <row r="299" spans="1:8" s="275" customFormat="1" ht="10.15" x14ac:dyDescent="0.2">
      <c r="A299" s="282"/>
      <c r="B299" s="279"/>
      <c r="C299" s="276"/>
      <c r="D299" s="386"/>
      <c r="E299" s="386">
        <v>658.48</v>
      </c>
      <c r="F299" s="386"/>
      <c r="G299" s="386"/>
      <c r="H299" s="386">
        <f t="shared" si="24"/>
        <v>658.48</v>
      </c>
    </row>
    <row r="300" spans="1:8" s="275" customFormat="1" ht="10.15" x14ac:dyDescent="0.2">
      <c r="A300" s="282"/>
      <c r="B300" s="284" t="s">
        <v>453</v>
      </c>
      <c r="C300" s="276"/>
      <c r="D300" s="386"/>
      <c r="E300" s="386">
        <v>5</v>
      </c>
      <c r="F300" s="386">
        <v>0.8</v>
      </c>
      <c r="G300" s="386"/>
      <c r="H300" s="386">
        <f t="shared" si="24"/>
        <v>4</v>
      </c>
    </row>
    <row r="301" spans="1:8" s="275" customFormat="1" ht="10.15" x14ac:dyDescent="0.2">
      <c r="A301" s="282"/>
      <c r="B301" s="284" t="str">
        <f>"Total item "&amp;A296</f>
        <v>Total item 4.6</v>
      </c>
      <c r="C301" s="276"/>
      <c r="D301" s="386"/>
      <c r="E301" s="386"/>
      <c r="F301" s="386"/>
      <c r="G301" s="386"/>
      <c r="H301" s="383">
        <f>SUM(H297:H300)</f>
        <v>893.53</v>
      </c>
    </row>
    <row r="302" spans="1:8" s="275" customFormat="1" ht="10.15" x14ac:dyDescent="0.2">
      <c r="A302" s="282"/>
      <c r="B302" s="126"/>
      <c r="C302" s="119"/>
      <c r="D302" s="384"/>
      <c r="E302" s="384"/>
      <c r="F302" s="384"/>
      <c r="G302" s="384"/>
      <c r="H302" s="384"/>
    </row>
    <row r="303" spans="1:8" s="258" customFormat="1" ht="45" x14ac:dyDescent="0.2">
      <c r="A303" s="280" t="s">
        <v>227</v>
      </c>
      <c r="B303" s="285" t="s">
        <v>1211</v>
      </c>
      <c r="C303" s="281" t="s">
        <v>1108</v>
      </c>
      <c r="D303" s="383"/>
      <c r="E303" s="383" t="s">
        <v>299</v>
      </c>
      <c r="F303" s="383"/>
      <c r="G303" s="383"/>
      <c r="H303" s="383"/>
    </row>
    <row r="304" spans="1:8" s="275" customFormat="1" x14ac:dyDescent="0.2">
      <c r="A304" s="282"/>
      <c r="B304" s="284" t="s">
        <v>369</v>
      </c>
      <c r="C304" s="276"/>
      <c r="D304" s="386"/>
      <c r="E304" s="386">
        <v>357.71</v>
      </c>
      <c r="F304" s="386"/>
      <c r="G304" s="386"/>
      <c r="H304" s="386">
        <f t="shared" ref="H304" si="25">ROUND(PRODUCT(D304:G304),2)</f>
        <v>357.71</v>
      </c>
    </row>
    <row r="305" spans="1:8" s="275" customFormat="1" ht="10.15" x14ac:dyDescent="0.2">
      <c r="A305" s="282"/>
      <c r="B305" s="284" t="str">
        <f>"Total item "&amp;A303</f>
        <v>Total item 4.7</v>
      </c>
      <c r="C305" s="276"/>
      <c r="D305" s="386"/>
      <c r="E305" s="386"/>
      <c r="F305" s="386"/>
      <c r="G305" s="386"/>
      <c r="H305" s="383">
        <f>SUM(H304:H304)</f>
        <v>357.71</v>
      </c>
    </row>
    <row r="306" spans="1:8" s="275" customFormat="1" ht="10.15" x14ac:dyDescent="0.2">
      <c r="A306" s="282"/>
      <c r="B306" s="126"/>
      <c r="C306" s="119"/>
      <c r="D306" s="384"/>
      <c r="E306" s="384"/>
      <c r="F306" s="384"/>
      <c r="G306" s="384"/>
      <c r="H306" s="384"/>
    </row>
    <row r="307" spans="1:8" s="275" customFormat="1" ht="10.15" x14ac:dyDescent="0.2">
      <c r="A307" s="282"/>
      <c r="B307" s="126"/>
      <c r="C307" s="119"/>
      <c r="D307" s="384"/>
      <c r="E307" s="384"/>
      <c r="F307" s="384"/>
      <c r="G307" s="384"/>
      <c r="H307" s="384"/>
    </row>
    <row r="308" spans="1:8" s="258" customFormat="1" ht="20.45" x14ac:dyDescent="0.2">
      <c r="A308" s="280" t="s">
        <v>685</v>
      </c>
      <c r="B308" s="285" t="s">
        <v>1137</v>
      </c>
      <c r="C308" s="281" t="s">
        <v>1108</v>
      </c>
      <c r="D308" s="383"/>
      <c r="E308" s="383"/>
      <c r="F308" s="383"/>
      <c r="G308" s="383"/>
      <c r="H308" s="383"/>
    </row>
    <row r="309" spans="1:8" s="275" customFormat="1" ht="10.15" x14ac:dyDescent="0.2">
      <c r="A309" s="282"/>
      <c r="B309" s="284" t="s">
        <v>1138</v>
      </c>
      <c r="C309" s="276"/>
      <c r="D309" s="386"/>
      <c r="E309" s="386"/>
      <c r="F309" s="386"/>
      <c r="G309" s="386"/>
      <c r="H309" s="386"/>
    </row>
    <row r="310" spans="1:8" s="275" customFormat="1" x14ac:dyDescent="0.2">
      <c r="A310" s="282"/>
      <c r="B310" s="279" t="s">
        <v>1139</v>
      </c>
      <c r="C310" s="276"/>
      <c r="D310" s="386">
        <f>H301</f>
        <v>893.53</v>
      </c>
      <c r="E310" s="386"/>
      <c r="F310" s="386"/>
      <c r="G310" s="386"/>
      <c r="H310" s="386">
        <f t="shared" ref="H310:H311" si="26">ROUND(PRODUCT(D310:G310),2)</f>
        <v>893.53</v>
      </c>
    </row>
    <row r="311" spans="1:8" s="275" customFormat="1" x14ac:dyDescent="0.2">
      <c r="A311" s="282"/>
      <c r="B311" s="279" t="s">
        <v>1212</v>
      </c>
      <c r="C311" s="276"/>
      <c r="D311" s="386">
        <f>H305</f>
        <v>357.71</v>
      </c>
      <c r="E311" s="386"/>
      <c r="F311" s="386"/>
      <c r="G311" s="386"/>
      <c r="H311" s="386">
        <f t="shared" si="26"/>
        <v>357.71</v>
      </c>
    </row>
    <row r="312" spans="1:8" s="275" customFormat="1" ht="10.15" x14ac:dyDescent="0.2">
      <c r="A312" s="282"/>
      <c r="B312" s="284" t="str">
        <f>"Total item "&amp;A308</f>
        <v>Total item 4.8</v>
      </c>
      <c r="C312" s="276"/>
      <c r="D312" s="386"/>
      <c r="E312" s="386"/>
      <c r="F312" s="386"/>
      <c r="G312" s="386"/>
      <c r="H312" s="383">
        <f>SUM(H310:H311)</f>
        <v>1251.24</v>
      </c>
    </row>
    <row r="313" spans="1:8" s="275" customFormat="1" ht="10.15" x14ac:dyDescent="0.2">
      <c r="A313" s="282"/>
      <c r="B313" s="126"/>
      <c r="C313" s="119"/>
      <c r="D313" s="384"/>
      <c r="E313" s="384"/>
      <c r="F313" s="384"/>
      <c r="G313" s="384"/>
      <c r="H313" s="384"/>
    </row>
    <row r="314" spans="1:8" s="258" customFormat="1" ht="22.5" x14ac:dyDescent="0.2">
      <c r="A314" s="280" t="s">
        <v>980</v>
      </c>
      <c r="B314" s="285" t="s">
        <v>322</v>
      </c>
      <c r="C314" s="281" t="s">
        <v>18</v>
      </c>
      <c r="D314" s="383"/>
      <c r="E314" s="383"/>
      <c r="F314" s="383"/>
      <c r="G314" s="383"/>
      <c r="H314" s="383"/>
    </row>
    <row r="315" spans="1:8" s="275" customFormat="1" ht="10.15" x14ac:dyDescent="0.2">
      <c r="A315" s="282"/>
      <c r="B315" s="279" t="s">
        <v>673</v>
      </c>
      <c r="C315" s="276"/>
      <c r="D315" s="386">
        <v>5</v>
      </c>
      <c r="E315" s="386">
        <v>1.4</v>
      </c>
      <c r="F315" s="386"/>
      <c r="G315" s="386"/>
      <c r="H315" s="386">
        <f t="shared" ref="H315:H323" si="27">ROUND(PRODUCT(D315:G315),2)</f>
        <v>7</v>
      </c>
    </row>
    <row r="316" spans="1:8" s="275" customFormat="1" ht="10.15" x14ac:dyDescent="0.2">
      <c r="A316" s="282"/>
      <c r="B316" s="279"/>
      <c r="C316" s="276"/>
      <c r="D316" s="386">
        <v>3</v>
      </c>
      <c r="E316" s="386">
        <v>1.5</v>
      </c>
      <c r="F316" s="386"/>
      <c r="G316" s="386"/>
      <c r="H316" s="386">
        <f t="shared" si="27"/>
        <v>4.5</v>
      </c>
    </row>
    <row r="317" spans="1:8" s="275" customFormat="1" ht="10.15" x14ac:dyDescent="0.2">
      <c r="A317" s="282"/>
      <c r="B317" s="279" t="s">
        <v>301</v>
      </c>
      <c r="C317" s="276"/>
      <c r="D317" s="386">
        <v>2</v>
      </c>
      <c r="E317" s="386">
        <v>1.3</v>
      </c>
      <c r="F317" s="386"/>
      <c r="G317" s="386"/>
      <c r="H317" s="386">
        <f t="shared" si="27"/>
        <v>2.6</v>
      </c>
    </row>
    <row r="318" spans="1:8" s="275" customFormat="1" ht="10.15" x14ac:dyDescent="0.2">
      <c r="A318" s="282"/>
      <c r="B318" s="279" t="s">
        <v>674</v>
      </c>
      <c r="C318" s="276"/>
      <c r="D318" s="386">
        <f>20+18</f>
        <v>38</v>
      </c>
      <c r="E318" s="386">
        <v>1.5</v>
      </c>
      <c r="F318" s="386"/>
      <c r="G318" s="386"/>
      <c r="H318" s="386">
        <f t="shared" si="27"/>
        <v>57</v>
      </c>
    </row>
    <row r="319" spans="1:8" s="275" customFormat="1" ht="10.15" x14ac:dyDescent="0.2">
      <c r="A319" s="282"/>
      <c r="B319" s="279"/>
      <c r="C319" s="276"/>
      <c r="D319" s="386">
        <v>4</v>
      </c>
      <c r="E319" s="386">
        <v>1.5</v>
      </c>
      <c r="F319" s="386"/>
      <c r="G319" s="386"/>
      <c r="H319" s="386">
        <f t="shared" si="27"/>
        <v>6</v>
      </c>
    </row>
    <row r="320" spans="1:8" s="275" customFormat="1" ht="10.15" x14ac:dyDescent="0.2">
      <c r="A320" s="282"/>
      <c r="B320" s="279"/>
      <c r="C320" s="276"/>
      <c r="D320" s="386"/>
      <c r="E320" s="386">
        <v>1.3</v>
      </c>
      <c r="F320" s="386"/>
      <c r="G320" s="386"/>
      <c r="H320" s="386">
        <f t="shared" si="27"/>
        <v>1.3</v>
      </c>
    </row>
    <row r="321" spans="1:8" s="275" customFormat="1" ht="10.15" x14ac:dyDescent="0.2">
      <c r="A321" s="282"/>
      <c r="B321" s="279" t="s">
        <v>673</v>
      </c>
      <c r="C321" s="276"/>
      <c r="D321" s="386">
        <v>2</v>
      </c>
      <c r="E321" s="386">
        <v>2.4</v>
      </c>
      <c r="F321" s="386"/>
      <c r="G321" s="386"/>
      <c r="H321" s="386">
        <f t="shared" si="27"/>
        <v>4.8</v>
      </c>
    </row>
    <row r="322" spans="1:8" s="275" customFormat="1" ht="10.15" x14ac:dyDescent="0.2">
      <c r="A322" s="282"/>
      <c r="B322" s="279" t="s">
        <v>675</v>
      </c>
      <c r="C322" s="276"/>
      <c r="D322" s="386"/>
      <c r="E322" s="386">
        <v>1.6</v>
      </c>
      <c r="F322" s="386"/>
      <c r="G322" s="386"/>
      <c r="H322" s="386">
        <f t="shared" si="27"/>
        <v>1.6</v>
      </c>
    </row>
    <row r="323" spans="1:8" s="275" customFormat="1" ht="10.15" x14ac:dyDescent="0.2">
      <c r="A323" s="282"/>
      <c r="B323" s="279"/>
      <c r="C323" s="276"/>
      <c r="D323" s="386"/>
      <c r="E323" s="386">
        <v>3</v>
      </c>
      <c r="F323" s="386"/>
      <c r="G323" s="386"/>
      <c r="H323" s="386">
        <f t="shared" si="27"/>
        <v>3</v>
      </c>
    </row>
    <row r="324" spans="1:8" s="275" customFormat="1" ht="10.15" x14ac:dyDescent="0.2">
      <c r="A324" s="282"/>
      <c r="B324" s="284" t="str">
        <f>"Total item "&amp;A314</f>
        <v>Total item 4.9</v>
      </c>
      <c r="C324" s="276"/>
      <c r="D324" s="386"/>
      <c r="E324" s="386"/>
      <c r="F324" s="386"/>
      <c r="G324" s="386"/>
      <c r="H324" s="383">
        <f>SUM(H315:H323)</f>
        <v>87.799999999999983</v>
      </c>
    </row>
    <row r="325" spans="1:8" s="275" customFormat="1" ht="10.15" x14ac:dyDescent="0.2">
      <c r="A325" s="282"/>
      <c r="B325" s="126"/>
      <c r="C325" s="119"/>
      <c r="D325" s="384"/>
      <c r="E325" s="384"/>
      <c r="F325" s="384"/>
      <c r="G325" s="384"/>
      <c r="H325" s="384"/>
    </row>
    <row r="326" spans="1:8" s="258" customFormat="1" ht="22.5" x14ac:dyDescent="0.2">
      <c r="A326" s="280" t="s">
        <v>1037</v>
      </c>
      <c r="B326" s="285" t="s">
        <v>321</v>
      </c>
      <c r="C326" s="281" t="s">
        <v>18</v>
      </c>
      <c r="D326" s="383"/>
      <c r="E326" s="383"/>
      <c r="F326" s="383"/>
      <c r="G326" s="383"/>
      <c r="H326" s="383"/>
    </row>
    <row r="327" spans="1:8" s="275" customFormat="1" ht="10.15" x14ac:dyDescent="0.2">
      <c r="A327" s="282"/>
      <c r="B327" s="279" t="s">
        <v>676</v>
      </c>
      <c r="C327" s="276"/>
      <c r="D327" s="386">
        <v>8</v>
      </c>
      <c r="E327" s="386">
        <v>1.7</v>
      </c>
      <c r="F327" s="386"/>
      <c r="G327" s="386"/>
      <c r="H327" s="386">
        <f t="shared" ref="H327:H333" si="28">ROUND(PRODUCT(D327:G327),2)</f>
        <v>13.6</v>
      </c>
    </row>
    <row r="328" spans="1:8" s="275" customFormat="1" ht="10.15" x14ac:dyDescent="0.2">
      <c r="A328" s="282"/>
      <c r="B328" s="279"/>
      <c r="C328" s="276"/>
      <c r="D328" s="386">
        <v>2</v>
      </c>
      <c r="E328" s="386">
        <v>1.4</v>
      </c>
      <c r="F328" s="386"/>
      <c r="G328" s="386"/>
      <c r="H328" s="386">
        <f t="shared" si="28"/>
        <v>2.8</v>
      </c>
    </row>
    <row r="329" spans="1:8" s="275" customFormat="1" ht="10.15" x14ac:dyDescent="0.2">
      <c r="A329" s="282"/>
      <c r="B329" s="279" t="s">
        <v>677</v>
      </c>
      <c r="C329" s="276"/>
      <c r="D329" s="386"/>
      <c r="E329" s="386">
        <v>1.4</v>
      </c>
      <c r="F329" s="386"/>
      <c r="G329" s="386"/>
      <c r="H329" s="386">
        <f t="shared" si="28"/>
        <v>1.4</v>
      </c>
    </row>
    <row r="330" spans="1:8" s="275" customFormat="1" ht="10.15" x14ac:dyDescent="0.2">
      <c r="A330" s="282"/>
      <c r="B330" s="279" t="s">
        <v>674</v>
      </c>
      <c r="C330" s="276"/>
      <c r="D330" s="386">
        <v>30</v>
      </c>
      <c r="E330" s="386">
        <v>1.7</v>
      </c>
      <c r="F330" s="386"/>
      <c r="G330" s="386"/>
      <c r="H330" s="386">
        <f t="shared" si="28"/>
        <v>51</v>
      </c>
    </row>
    <row r="331" spans="1:8" s="275" customFormat="1" ht="10.15" x14ac:dyDescent="0.2">
      <c r="A331" s="282"/>
      <c r="B331" s="279"/>
      <c r="C331" s="276"/>
      <c r="D331" s="386"/>
      <c r="E331" s="386">
        <v>1.4</v>
      </c>
      <c r="F331" s="386"/>
      <c r="G331" s="386"/>
      <c r="H331" s="386">
        <f t="shared" si="28"/>
        <v>1.4</v>
      </c>
    </row>
    <row r="332" spans="1:8" s="275" customFormat="1" ht="10.15" x14ac:dyDescent="0.2">
      <c r="A332" s="282"/>
      <c r="B332" s="279" t="s">
        <v>301</v>
      </c>
      <c r="C332" s="276"/>
      <c r="D332" s="386"/>
      <c r="E332" s="386">
        <v>2.4</v>
      </c>
      <c r="F332" s="386"/>
      <c r="G332" s="386"/>
      <c r="H332" s="386">
        <f t="shared" si="28"/>
        <v>2.4</v>
      </c>
    </row>
    <row r="333" spans="1:8" s="275" customFormat="1" ht="10.15" x14ac:dyDescent="0.2">
      <c r="A333" s="282"/>
      <c r="B333" s="279"/>
      <c r="C333" s="276"/>
      <c r="D333" s="386"/>
      <c r="E333" s="386">
        <v>2</v>
      </c>
      <c r="F333" s="386"/>
      <c r="G333" s="386"/>
      <c r="H333" s="386">
        <f t="shared" si="28"/>
        <v>2</v>
      </c>
    </row>
    <row r="334" spans="1:8" s="275" customFormat="1" ht="10.15" x14ac:dyDescent="0.2">
      <c r="A334" s="282"/>
      <c r="B334" s="284" t="str">
        <f>"Total item "&amp;A326</f>
        <v>Total item 4.10</v>
      </c>
      <c r="C334" s="276"/>
      <c r="D334" s="386"/>
      <c r="E334" s="386"/>
      <c r="F334" s="386"/>
      <c r="G334" s="386"/>
      <c r="H334" s="383">
        <f>SUM(H327:H333)</f>
        <v>74.600000000000009</v>
      </c>
    </row>
    <row r="335" spans="1:8" s="275" customFormat="1" ht="10.15" x14ac:dyDescent="0.2">
      <c r="A335" s="282"/>
      <c r="B335" s="126"/>
      <c r="C335" s="119"/>
      <c r="D335" s="384"/>
      <c r="E335" s="384"/>
      <c r="F335" s="384"/>
      <c r="G335" s="384"/>
      <c r="H335" s="384"/>
    </row>
    <row r="336" spans="1:8" s="258" customFormat="1" ht="22.5" x14ac:dyDescent="0.2">
      <c r="A336" s="280" t="s">
        <v>1039</v>
      </c>
      <c r="B336" s="285" t="s">
        <v>686</v>
      </c>
      <c r="C336" s="281" t="s">
        <v>18</v>
      </c>
      <c r="D336" s="383"/>
      <c r="E336" s="383"/>
      <c r="F336" s="383"/>
      <c r="G336" s="383"/>
      <c r="H336" s="383"/>
    </row>
    <row r="337" spans="1:8" s="275" customFormat="1" ht="10.15" x14ac:dyDescent="0.2">
      <c r="A337" s="282"/>
      <c r="B337" s="279" t="s">
        <v>676</v>
      </c>
      <c r="C337" s="276"/>
      <c r="D337" s="386">
        <v>8</v>
      </c>
      <c r="E337" s="386">
        <v>1.7</v>
      </c>
      <c r="F337" s="386"/>
      <c r="G337" s="386"/>
      <c r="H337" s="386">
        <f t="shared" ref="H337:H343" si="29">ROUND(PRODUCT(D337:G337),2)</f>
        <v>13.6</v>
      </c>
    </row>
    <row r="338" spans="1:8" s="275" customFormat="1" ht="10.15" x14ac:dyDescent="0.2">
      <c r="A338" s="282"/>
      <c r="B338" s="279"/>
      <c r="C338" s="276"/>
      <c r="D338" s="386">
        <v>2</v>
      </c>
      <c r="E338" s="386">
        <v>1.4</v>
      </c>
      <c r="F338" s="386"/>
      <c r="G338" s="386"/>
      <c r="H338" s="386">
        <f t="shared" si="29"/>
        <v>2.8</v>
      </c>
    </row>
    <row r="339" spans="1:8" s="275" customFormat="1" ht="10.15" x14ac:dyDescent="0.2">
      <c r="A339" s="282"/>
      <c r="B339" s="279" t="s">
        <v>677</v>
      </c>
      <c r="C339" s="276"/>
      <c r="D339" s="386"/>
      <c r="E339" s="386">
        <v>1.4</v>
      </c>
      <c r="F339" s="386"/>
      <c r="G339" s="386"/>
      <c r="H339" s="386">
        <f t="shared" si="29"/>
        <v>1.4</v>
      </c>
    </row>
    <row r="340" spans="1:8" s="275" customFormat="1" ht="10.15" x14ac:dyDescent="0.2">
      <c r="A340" s="282"/>
      <c r="B340" s="279" t="s">
        <v>674</v>
      </c>
      <c r="C340" s="276"/>
      <c r="D340" s="386">
        <v>30</v>
      </c>
      <c r="E340" s="386">
        <v>1.7</v>
      </c>
      <c r="F340" s="386"/>
      <c r="G340" s="386"/>
      <c r="H340" s="386">
        <f t="shared" si="29"/>
        <v>51</v>
      </c>
    </row>
    <row r="341" spans="1:8" s="275" customFormat="1" ht="10.15" x14ac:dyDescent="0.2">
      <c r="A341" s="282"/>
      <c r="B341" s="279"/>
      <c r="C341" s="276"/>
      <c r="D341" s="386"/>
      <c r="E341" s="386">
        <v>1.4</v>
      </c>
      <c r="F341" s="386"/>
      <c r="G341" s="386"/>
      <c r="H341" s="386">
        <f t="shared" si="29"/>
        <v>1.4</v>
      </c>
    </row>
    <row r="342" spans="1:8" s="275" customFormat="1" ht="10.15" x14ac:dyDescent="0.2">
      <c r="A342" s="282"/>
      <c r="B342" s="279" t="s">
        <v>301</v>
      </c>
      <c r="C342" s="276"/>
      <c r="D342" s="386"/>
      <c r="E342" s="386">
        <v>2.4</v>
      </c>
      <c r="F342" s="386"/>
      <c r="G342" s="386"/>
      <c r="H342" s="386">
        <f t="shared" si="29"/>
        <v>2.4</v>
      </c>
    </row>
    <row r="343" spans="1:8" s="275" customFormat="1" ht="10.15" x14ac:dyDescent="0.2">
      <c r="A343" s="282"/>
      <c r="B343" s="279"/>
      <c r="C343" s="276"/>
      <c r="D343" s="386"/>
      <c r="E343" s="386">
        <v>2</v>
      </c>
      <c r="F343" s="386"/>
      <c r="G343" s="386"/>
      <c r="H343" s="386">
        <f t="shared" si="29"/>
        <v>2</v>
      </c>
    </row>
    <row r="344" spans="1:8" s="275" customFormat="1" ht="10.15" x14ac:dyDescent="0.2">
      <c r="A344" s="282"/>
      <c r="B344" s="284" t="str">
        <f>"Total item "&amp;A336</f>
        <v>Total item 4.11</v>
      </c>
      <c r="C344" s="276"/>
      <c r="D344" s="386"/>
      <c r="E344" s="386"/>
      <c r="F344" s="386"/>
      <c r="G344" s="386"/>
      <c r="H344" s="383">
        <f>SUM(H337:H343)</f>
        <v>74.600000000000009</v>
      </c>
    </row>
    <row r="345" spans="1:8" s="275" customFormat="1" ht="10.15" x14ac:dyDescent="0.2">
      <c r="A345" s="282"/>
      <c r="B345" s="126"/>
      <c r="C345" s="119"/>
      <c r="D345" s="384"/>
      <c r="E345" s="384"/>
      <c r="F345" s="384"/>
      <c r="G345" s="384"/>
      <c r="H345" s="384"/>
    </row>
    <row r="346" spans="1:8" s="258" customFormat="1" ht="45" x14ac:dyDescent="0.2">
      <c r="A346" s="280" t="s">
        <v>1050</v>
      </c>
      <c r="B346" s="285" t="s">
        <v>1141</v>
      </c>
      <c r="C346" s="281" t="s">
        <v>1036</v>
      </c>
      <c r="D346" s="383"/>
      <c r="E346" s="383"/>
      <c r="F346" s="383"/>
      <c r="G346" s="383"/>
      <c r="H346" s="383"/>
    </row>
    <row r="347" spans="1:8" s="275" customFormat="1" x14ac:dyDescent="0.2">
      <c r="A347" s="282"/>
      <c r="B347" s="279" t="s">
        <v>1056</v>
      </c>
      <c r="C347" s="276"/>
      <c r="D347" s="386"/>
      <c r="E347" s="386"/>
      <c r="F347" s="386"/>
      <c r="G347" s="386"/>
      <c r="H347" s="386"/>
    </row>
    <row r="348" spans="1:8" s="275" customFormat="1" ht="10.15" x14ac:dyDescent="0.2">
      <c r="A348" s="282"/>
      <c r="B348" s="279" t="s">
        <v>1062</v>
      </c>
      <c r="C348" s="276"/>
      <c r="D348" s="386">
        <v>900.3</v>
      </c>
      <c r="E348" s="386">
        <v>0.90909090909090906</v>
      </c>
      <c r="F348" s="386"/>
      <c r="G348" s="386"/>
      <c r="H348" s="386">
        <f t="shared" ref="H348:H350" si="30">ROUND(PRODUCT(D348:G348),2)</f>
        <v>818.45</v>
      </c>
    </row>
    <row r="349" spans="1:8" s="275" customFormat="1" ht="10.15" x14ac:dyDescent="0.2">
      <c r="A349" s="282"/>
      <c r="B349" s="279" t="s">
        <v>1063</v>
      </c>
      <c r="C349" s="276"/>
      <c r="D349" s="386">
        <v>1163.7999999999997</v>
      </c>
      <c r="E349" s="386">
        <v>0.90909090909090906</v>
      </c>
      <c r="F349" s="386"/>
      <c r="G349" s="386"/>
      <c r="H349" s="386">
        <f t="shared" si="30"/>
        <v>1058</v>
      </c>
    </row>
    <row r="350" spans="1:8" s="275" customFormat="1" ht="10.15" x14ac:dyDescent="0.2">
      <c r="A350" s="282"/>
      <c r="B350" s="279" t="s">
        <v>1170</v>
      </c>
      <c r="C350" s="276"/>
      <c r="D350" s="386">
        <v>-620.79999999999995</v>
      </c>
      <c r="E350" s="386"/>
      <c r="F350" s="386"/>
      <c r="G350" s="386"/>
      <c r="H350" s="386">
        <f t="shared" si="30"/>
        <v>-620.79999999999995</v>
      </c>
    </row>
    <row r="351" spans="1:8" s="275" customFormat="1" ht="10.15" x14ac:dyDescent="0.2">
      <c r="A351" s="282"/>
      <c r="B351" s="284" t="str">
        <f>"Total item "&amp;A346</f>
        <v>Total item 4.12</v>
      </c>
      <c r="C351" s="276"/>
      <c r="D351" s="386"/>
      <c r="E351" s="386"/>
      <c r="F351" s="386"/>
      <c r="G351" s="386"/>
      <c r="H351" s="383">
        <f>SUM(H347:H350)</f>
        <v>1255.6500000000001</v>
      </c>
    </row>
    <row r="352" spans="1:8" s="275" customFormat="1" ht="10.15" x14ac:dyDescent="0.2">
      <c r="A352" s="282"/>
      <c r="B352" s="126"/>
      <c r="C352" s="119"/>
      <c r="D352" s="384"/>
      <c r="E352" s="384"/>
      <c r="F352" s="384"/>
      <c r="G352" s="384"/>
      <c r="H352" s="384"/>
    </row>
    <row r="353" spans="1:8" s="258" customFormat="1" ht="45" x14ac:dyDescent="0.2">
      <c r="A353" s="280" t="s">
        <v>1055</v>
      </c>
      <c r="B353" s="285" t="s">
        <v>1061</v>
      </c>
      <c r="C353" s="281" t="s">
        <v>1036</v>
      </c>
      <c r="D353" s="383"/>
      <c r="E353" s="383"/>
      <c r="F353" s="383"/>
      <c r="G353" s="383"/>
      <c r="H353" s="383"/>
    </row>
    <row r="354" spans="1:8" s="275" customFormat="1" x14ac:dyDescent="0.2">
      <c r="A354" s="282"/>
      <c r="B354" s="279" t="s">
        <v>1056</v>
      </c>
      <c r="C354" s="276"/>
      <c r="D354" s="386"/>
      <c r="E354" s="386"/>
      <c r="F354" s="386"/>
      <c r="G354" s="386"/>
      <c r="H354" s="386"/>
    </row>
    <row r="355" spans="1:8" s="275" customFormat="1" ht="10.15" x14ac:dyDescent="0.2">
      <c r="A355" s="282"/>
      <c r="B355" s="279" t="s">
        <v>1062</v>
      </c>
      <c r="C355" s="276"/>
      <c r="D355" s="386">
        <v>0</v>
      </c>
      <c r="E355" s="386">
        <v>0.90909090909090906</v>
      </c>
      <c r="F355" s="386"/>
      <c r="G355" s="386"/>
      <c r="H355" s="386">
        <f t="shared" ref="H355:H357" si="31">ROUND(PRODUCT(D355:G355),2)</f>
        <v>0</v>
      </c>
    </row>
    <row r="356" spans="1:8" s="275" customFormat="1" ht="10.15" x14ac:dyDescent="0.2">
      <c r="A356" s="282"/>
      <c r="B356" s="279" t="s">
        <v>1063</v>
      </c>
      <c r="C356" s="276"/>
      <c r="D356" s="386">
        <v>728.7</v>
      </c>
      <c r="E356" s="386">
        <v>0.90909090909090906</v>
      </c>
      <c r="F356" s="386"/>
      <c r="G356" s="386"/>
      <c r="H356" s="386">
        <f t="shared" si="31"/>
        <v>662.45</v>
      </c>
    </row>
    <row r="357" spans="1:8" s="275" customFormat="1" ht="10.15" x14ac:dyDescent="0.2">
      <c r="A357" s="282"/>
      <c r="B357" s="279" t="s">
        <v>1170</v>
      </c>
      <c r="C357" s="276"/>
      <c r="D357" s="386">
        <v>-178.99</v>
      </c>
      <c r="E357" s="386"/>
      <c r="F357" s="386"/>
      <c r="G357" s="386"/>
      <c r="H357" s="386">
        <f t="shared" si="31"/>
        <v>-178.99</v>
      </c>
    </row>
    <row r="358" spans="1:8" s="275" customFormat="1" ht="10.15" x14ac:dyDescent="0.2">
      <c r="A358" s="282"/>
      <c r="B358" s="284" t="str">
        <f>"Total item "&amp;A353</f>
        <v>Total item 4.13</v>
      </c>
      <c r="C358" s="276"/>
      <c r="D358" s="386"/>
      <c r="E358" s="386"/>
      <c r="F358" s="386"/>
      <c r="G358" s="386"/>
      <c r="H358" s="383">
        <f>SUM(H354:H357)</f>
        <v>483.46000000000004</v>
      </c>
    </row>
    <row r="359" spans="1:8" s="275" customFormat="1" ht="10.15" x14ac:dyDescent="0.2">
      <c r="A359" s="282"/>
      <c r="B359" s="126"/>
      <c r="C359" s="119"/>
      <c r="D359" s="384"/>
      <c r="E359" s="384"/>
      <c r="F359" s="384"/>
      <c r="G359" s="384"/>
      <c r="H359" s="384"/>
    </row>
    <row r="360" spans="1:8" s="258" customFormat="1" ht="45" x14ac:dyDescent="0.2">
      <c r="A360" s="280" t="s">
        <v>1057</v>
      </c>
      <c r="B360" s="285" t="s">
        <v>1064</v>
      </c>
      <c r="C360" s="281" t="s">
        <v>1036</v>
      </c>
      <c r="D360" s="383"/>
      <c r="E360" s="383"/>
      <c r="F360" s="383"/>
      <c r="G360" s="383"/>
      <c r="H360" s="383"/>
    </row>
    <row r="361" spans="1:8" s="275" customFormat="1" x14ac:dyDescent="0.2">
      <c r="A361" s="282"/>
      <c r="B361" s="279" t="s">
        <v>1056</v>
      </c>
      <c r="C361" s="276"/>
      <c r="D361" s="386"/>
      <c r="E361" s="386"/>
      <c r="F361" s="386"/>
      <c r="G361" s="386"/>
      <c r="H361" s="386"/>
    </row>
    <row r="362" spans="1:8" s="275" customFormat="1" ht="10.15" x14ac:dyDescent="0.2">
      <c r="A362" s="282"/>
      <c r="B362" s="279" t="s">
        <v>1062</v>
      </c>
      <c r="C362" s="276"/>
      <c r="D362" s="386">
        <v>0</v>
      </c>
      <c r="E362" s="386">
        <v>0.90909090909090906</v>
      </c>
      <c r="F362" s="386"/>
      <c r="G362" s="386"/>
      <c r="H362" s="386">
        <f t="shared" ref="H362:H364" si="32">ROUND(PRODUCT(D362:G362),2)</f>
        <v>0</v>
      </c>
    </row>
    <row r="363" spans="1:8" s="275" customFormat="1" ht="10.15" x14ac:dyDescent="0.2">
      <c r="A363" s="282"/>
      <c r="B363" s="279" t="s">
        <v>1063</v>
      </c>
      <c r="C363" s="276"/>
      <c r="D363" s="386">
        <v>952.60000000000014</v>
      </c>
      <c r="E363" s="386">
        <v>0.90909090909090906</v>
      </c>
      <c r="F363" s="386"/>
      <c r="G363" s="386"/>
      <c r="H363" s="386">
        <f t="shared" si="32"/>
        <v>866</v>
      </c>
    </row>
    <row r="364" spans="1:8" s="275" customFormat="1" ht="10.15" x14ac:dyDescent="0.2">
      <c r="A364" s="282"/>
      <c r="B364" s="279" t="s">
        <v>1170</v>
      </c>
      <c r="C364" s="276"/>
      <c r="D364" s="386">
        <v>-112.91</v>
      </c>
      <c r="E364" s="386"/>
      <c r="F364" s="386"/>
      <c r="G364" s="386"/>
      <c r="H364" s="386">
        <f t="shared" si="32"/>
        <v>-112.91</v>
      </c>
    </row>
    <row r="365" spans="1:8" s="275" customFormat="1" ht="10.15" x14ac:dyDescent="0.2">
      <c r="A365" s="282"/>
      <c r="B365" s="284" t="str">
        <f>"Total item "&amp;A360</f>
        <v>Total item 4.14</v>
      </c>
      <c r="C365" s="276"/>
      <c r="D365" s="386"/>
      <c r="E365" s="386"/>
      <c r="F365" s="386"/>
      <c r="G365" s="386"/>
      <c r="H365" s="383">
        <f>SUM(H361:H364)</f>
        <v>753.09</v>
      </c>
    </row>
    <row r="366" spans="1:8" s="275" customFormat="1" ht="10.15" x14ac:dyDescent="0.2">
      <c r="A366" s="282"/>
      <c r="B366" s="126"/>
      <c r="C366" s="119"/>
      <c r="D366" s="384"/>
      <c r="E366" s="384"/>
      <c r="F366" s="384"/>
      <c r="G366" s="384"/>
      <c r="H366" s="384"/>
    </row>
    <row r="367" spans="1:8" s="258" customFormat="1" ht="45" x14ac:dyDescent="0.2">
      <c r="A367" s="280" t="s">
        <v>1096</v>
      </c>
      <c r="B367" s="285" t="s">
        <v>1065</v>
      </c>
      <c r="C367" s="281" t="s">
        <v>1036</v>
      </c>
      <c r="D367" s="383"/>
      <c r="E367" s="383"/>
      <c r="F367" s="383"/>
      <c r="G367" s="383"/>
      <c r="H367" s="383"/>
    </row>
    <row r="368" spans="1:8" s="275" customFormat="1" x14ac:dyDescent="0.2">
      <c r="A368" s="282"/>
      <c r="B368" s="279" t="s">
        <v>1059</v>
      </c>
      <c r="C368" s="276"/>
      <c r="D368" s="386"/>
      <c r="E368" s="386"/>
      <c r="F368" s="386"/>
      <c r="G368" s="386"/>
      <c r="H368" s="386"/>
    </row>
    <row r="369" spans="1:8" s="275" customFormat="1" ht="10.15" x14ac:dyDescent="0.2">
      <c r="A369" s="282"/>
      <c r="B369" s="279" t="s">
        <v>1062</v>
      </c>
      <c r="C369" s="276"/>
      <c r="D369" s="386">
        <v>1689.4</v>
      </c>
      <c r="E369" s="386">
        <v>0.90909090909090906</v>
      </c>
      <c r="F369" s="386"/>
      <c r="G369" s="386"/>
      <c r="H369" s="386">
        <f t="shared" ref="H369:H372" si="33">ROUND(PRODUCT(D369:G369),2)</f>
        <v>1535.82</v>
      </c>
    </row>
    <row r="370" spans="1:8" s="275" customFormat="1" ht="10.15" x14ac:dyDescent="0.2">
      <c r="A370" s="282"/>
      <c r="B370" s="279" t="s">
        <v>1063</v>
      </c>
      <c r="C370" s="276"/>
      <c r="D370" s="386">
        <v>865.89999999999986</v>
      </c>
      <c r="E370" s="386">
        <v>0.90909090909090906</v>
      </c>
      <c r="F370" s="386"/>
      <c r="G370" s="386"/>
      <c r="H370" s="386">
        <f t="shared" si="33"/>
        <v>787.18</v>
      </c>
    </row>
    <row r="371" spans="1:8" s="275" customFormat="1" ht="10.15" x14ac:dyDescent="0.2">
      <c r="A371" s="282"/>
      <c r="B371" s="279" t="s">
        <v>674</v>
      </c>
      <c r="C371" s="276"/>
      <c r="D371" s="386">
        <v>30</v>
      </c>
      <c r="E371" s="386">
        <v>1.7</v>
      </c>
      <c r="F371" s="386"/>
      <c r="G371" s="386"/>
      <c r="H371" s="386">
        <f t="shared" si="33"/>
        <v>51</v>
      </c>
    </row>
    <row r="372" spans="1:8" s="275" customFormat="1" ht="10.15" x14ac:dyDescent="0.2">
      <c r="A372" s="282"/>
      <c r="B372" s="279" t="s">
        <v>1170</v>
      </c>
      <c r="C372" s="276"/>
      <c r="D372" s="386">
        <v>-1386.15</v>
      </c>
      <c r="E372" s="386"/>
      <c r="F372" s="386"/>
      <c r="G372" s="386"/>
      <c r="H372" s="386">
        <f t="shared" si="33"/>
        <v>-1386.15</v>
      </c>
    </row>
    <row r="373" spans="1:8" s="275" customFormat="1" ht="10.15" x14ac:dyDescent="0.2">
      <c r="A373" s="282"/>
      <c r="B373" s="284" t="str">
        <f>"Total item "&amp;A367</f>
        <v>Total item 4.15</v>
      </c>
      <c r="C373" s="276"/>
      <c r="D373" s="386"/>
      <c r="E373" s="386"/>
      <c r="F373" s="386"/>
      <c r="G373" s="386"/>
      <c r="H373" s="383">
        <f>SUM(H368:H372)</f>
        <v>987.84999999999991</v>
      </c>
    </row>
    <row r="374" spans="1:8" s="275" customFormat="1" ht="10.15" x14ac:dyDescent="0.2">
      <c r="A374" s="282"/>
      <c r="B374" s="126"/>
      <c r="C374" s="119"/>
      <c r="D374" s="384"/>
      <c r="E374" s="384"/>
      <c r="F374" s="384"/>
      <c r="G374" s="384"/>
      <c r="H374" s="384"/>
    </row>
    <row r="375" spans="1:8" s="258" customFormat="1" ht="45" x14ac:dyDescent="0.2">
      <c r="A375" s="280" t="s">
        <v>1097</v>
      </c>
      <c r="B375" s="285" t="s">
        <v>1066</v>
      </c>
      <c r="C375" s="281" t="s">
        <v>1036</v>
      </c>
      <c r="D375" s="383"/>
      <c r="E375" s="383"/>
      <c r="F375" s="383"/>
      <c r="G375" s="383"/>
      <c r="H375" s="383"/>
    </row>
    <row r="376" spans="1:8" s="275" customFormat="1" x14ac:dyDescent="0.2">
      <c r="A376" s="282"/>
      <c r="B376" s="279" t="s">
        <v>1056</v>
      </c>
      <c r="C376" s="276"/>
      <c r="D376" s="386"/>
      <c r="E376" s="386"/>
      <c r="F376" s="386"/>
      <c r="G376" s="386"/>
      <c r="H376" s="386"/>
    </row>
    <row r="377" spans="1:8" s="275" customFormat="1" ht="10.15" x14ac:dyDescent="0.2">
      <c r="A377" s="282"/>
      <c r="B377" s="279" t="s">
        <v>1062</v>
      </c>
      <c r="C377" s="276"/>
      <c r="D377" s="386">
        <v>471.4</v>
      </c>
      <c r="E377" s="386">
        <v>0.90909090909090906</v>
      </c>
      <c r="F377" s="386"/>
      <c r="G377" s="386"/>
      <c r="H377" s="386">
        <f t="shared" ref="H377:H379" si="34">ROUND(PRODUCT(D377:G377),2)</f>
        <v>428.55</v>
      </c>
    </row>
    <row r="378" spans="1:8" s="275" customFormat="1" ht="10.15" x14ac:dyDescent="0.2">
      <c r="A378" s="282"/>
      <c r="B378" s="279" t="s">
        <v>1063</v>
      </c>
      <c r="C378" s="276"/>
      <c r="D378" s="386">
        <v>1367.7</v>
      </c>
      <c r="E378" s="386">
        <v>0.90909090909090906</v>
      </c>
      <c r="F378" s="386"/>
      <c r="G378" s="386"/>
      <c r="H378" s="386">
        <f t="shared" si="34"/>
        <v>1243.3599999999999</v>
      </c>
    </row>
    <row r="379" spans="1:8" s="275" customFormat="1" ht="10.15" x14ac:dyDescent="0.2">
      <c r="A379" s="282"/>
      <c r="B379" s="279" t="s">
        <v>1170</v>
      </c>
      <c r="C379" s="276"/>
      <c r="D379" s="386">
        <v>-584.54</v>
      </c>
      <c r="E379" s="386"/>
      <c r="F379" s="386"/>
      <c r="G379" s="386"/>
      <c r="H379" s="386">
        <f t="shared" si="34"/>
        <v>-584.54</v>
      </c>
    </row>
    <row r="380" spans="1:8" s="275" customFormat="1" ht="10.15" x14ac:dyDescent="0.2">
      <c r="A380" s="282"/>
      <c r="B380" s="284" t="str">
        <f>"Total item "&amp;A375</f>
        <v>Total item 4.16</v>
      </c>
      <c r="C380" s="276"/>
      <c r="D380" s="386"/>
      <c r="E380" s="386"/>
      <c r="F380" s="386"/>
      <c r="G380" s="386"/>
      <c r="H380" s="383">
        <f>SUM(H376:H379)</f>
        <v>1087.3699999999999</v>
      </c>
    </row>
    <row r="381" spans="1:8" s="275" customFormat="1" ht="10.15" x14ac:dyDescent="0.2">
      <c r="A381" s="282"/>
      <c r="B381" s="126"/>
      <c r="C381" s="119"/>
      <c r="D381" s="384"/>
      <c r="E381" s="384"/>
      <c r="F381" s="384"/>
      <c r="G381" s="384"/>
      <c r="H381" s="384"/>
    </row>
    <row r="382" spans="1:8" s="258" customFormat="1" ht="45" x14ac:dyDescent="0.2">
      <c r="A382" s="280" t="s">
        <v>1098</v>
      </c>
      <c r="B382" s="285" t="s">
        <v>1058</v>
      </c>
      <c r="C382" s="281" t="s">
        <v>1036</v>
      </c>
      <c r="D382" s="383"/>
      <c r="E382" s="383"/>
      <c r="F382" s="383"/>
      <c r="G382" s="383"/>
      <c r="H382" s="383"/>
    </row>
    <row r="383" spans="1:8" s="275" customFormat="1" ht="10.15" x14ac:dyDescent="0.2">
      <c r="A383" s="282"/>
      <c r="B383" s="279" t="s">
        <v>1071</v>
      </c>
      <c r="C383" s="276"/>
      <c r="D383" s="386">
        <v>72.7</v>
      </c>
      <c r="E383" s="386">
        <v>0.90909090909090906</v>
      </c>
      <c r="F383" s="386"/>
      <c r="G383" s="386"/>
      <c r="H383" s="386">
        <f t="shared" ref="H383" si="35">ROUND(PRODUCT(D383:G383),2)</f>
        <v>66.09</v>
      </c>
    </row>
    <row r="384" spans="1:8" s="275" customFormat="1" ht="10.15" x14ac:dyDescent="0.2">
      <c r="A384" s="282"/>
      <c r="B384" s="284" t="str">
        <f>"Total item "&amp;A382</f>
        <v>Total item 4.17</v>
      </c>
      <c r="C384" s="276"/>
      <c r="D384" s="386"/>
      <c r="E384" s="386"/>
      <c r="F384" s="386"/>
      <c r="G384" s="386"/>
      <c r="H384" s="383">
        <f>SUM(H383:H383)</f>
        <v>66.09</v>
      </c>
    </row>
    <row r="385" spans="1:8" s="275" customFormat="1" ht="10.15" x14ac:dyDescent="0.2">
      <c r="A385" s="282"/>
      <c r="B385" s="126"/>
      <c r="C385" s="119"/>
      <c r="D385" s="384"/>
      <c r="E385" s="384"/>
      <c r="F385" s="384"/>
      <c r="G385" s="384"/>
      <c r="H385" s="384"/>
    </row>
    <row r="386" spans="1:8" s="258" customFormat="1" ht="45" x14ac:dyDescent="0.2">
      <c r="A386" s="280" t="s">
        <v>1099</v>
      </c>
      <c r="B386" s="285" t="s">
        <v>1067</v>
      </c>
      <c r="C386" s="281" t="s">
        <v>1036</v>
      </c>
      <c r="D386" s="383"/>
      <c r="E386" s="383"/>
      <c r="F386" s="383"/>
      <c r="G386" s="383"/>
      <c r="H386" s="383"/>
    </row>
    <row r="387" spans="1:8" s="275" customFormat="1" ht="10.15" x14ac:dyDescent="0.2">
      <c r="A387" s="282"/>
      <c r="B387" s="279" t="s">
        <v>1071</v>
      </c>
      <c r="C387" s="276"/>
      <c r="D387" s="386">
        <v>11.3</v>
      </c>
      <c r="E387" s="386">
        <v>0.90909090909090906</v>
      </c>
      <c r="F387" s="386"/>
      <c r="G387" s="386"/>
      <c r="H387" s="386">
        <f t="shared" ref="H387" si="36">ROUND(PRODUCT(D387:G387),2)</f>
        <v>10.27</v>
      </c>
    </row>
    <row r="388" spans="1:8" s="275" customFormat="1" ht="10.15" x14ac:dyDescent="0.2">
      <c r="A388" s="282"/>
      <c r="B388" s="284" t="str">
        <f>"Total item "&amp;A386</f>
        <v>Total item 4.18</v>
      </c>
      <c r="C388" s="276"/>
      <c r="D388" s="386"/>
      <c r="E388" s="386"/>
      <c r="F388" s="386"/>
      <c r="G388" s="386"/>
      <c r="H388" s="383">
        <f>SUM(H387:H387)</f>
        <v>10.27</v>
      </c>
    </row>
    <row r="389" spans="1:8" s="275" customFormat="1" ht="10.15" x14ac:dyDescent="0.2">
      <c r="A389" s="282"/>
      <c r="B389" s="126"/>
      <c r="C389" s="119"/>
      <c r="D389" s="384"/>
      <c r="E389" s="384"/>
      <c r="F389" s="384"/>
      <c r="G389" s="384"/>
      <c r="H389" s="384"/>
    </row>
    <row r="390" spans="1:8" s="258" customFormat="1" ht="45" x14ac:dyDescent="0.2">
      <c r="A390" s="280" t="s">
        <v>1100</v>
      </c>
      <c r="B390" s="285" t="s">
        <v>1068</v>
      </c>
      <c r="C390" s="281" t="s">
        <v>1036</v>
      </c>
      <c r="D390" s="383"/>
      <c r="E390" s="383"/>
      <c r="F390" s="383"/>
      <c r="G390" s="383"/>
      <c r="H390" s="383"/>
    </row>
    <row r="391" spans="1:8" s="275" customFormat="1" ht="10.15" x14ac:dyDescent="0.2">
      <c r="A391" s="282"/>
      <c r="B391" s="279" t="s">
        <v>1071</v>
      </c>
      <c r="C391" s="276"/>
      <c r="D391" s="386">
        <v>119.3</v>
      </c>
      <c r="E391" s="386">
        <v>0.90909090909090906</v>
      </c>
      <c r="F391" s="386"/>
      <c r="G391" s="386"/>
      <c r="H391" s="386">
        <f t="shared" ref="H391" si="37">ROUND(PRODUCT(D391:G391),2)</f>
        <v>108.45</v>
      </c>
    </row>
    <row r="392" spans="1:8" s="275" customFormat="1" ht="10.15" x14ac:dyDescent="0.2">
      <c r="A392" s="282"/>
      <c r="B392" s="284" t="str">
        <f>"Total item "&amp;A390</f>
        <v>Total item 4.19</v>
      </c>
      <c r="C392" s="276"/>
      <c r="D392" s="386"/>
      <c r="E392" s="386"/>
      <c r="F392" s="386"/>
      <c r="G392" s="386"/>
      <c r="H392" s="383">
        <f>SUM(H391:H391)</f>
        <v>108.45</v>
      </c>
    </row>
    <row r="393" spans="1:8" s="275" customFormat="1" ht="10.15" x14ac:dyDescent="0.2">
      <c r="A393" s="282"/>
      <c r="B393" s="126"/>
      <c r="C393" s="119"/>
      <c r="D393" s="384"/>
      <c r="E393" s="384"/>
      <c r="F393" s="384"/>
      <c r="G393" s="384"/>
      <c r="H393" s="384"/>
    </row>
    <row r="394" spans="1:8" s="258" customFormat="1" ht="45" x14ac:dyDescent="0.2">
      <c r="A394" s="280" t="s">
        <v>1101</v>
      </c>
      <c r="B394" s="285" t="s">
        <v>1069</v>
      </c>
      <c r="C394" s="281" t="s">
        <v>1036</v>
      </c>
      <c r="D394" s="383"/>
      <c r="E394" s="383"/>
      <c r="F394" s="383"/>
      <c r="G394" s="383"/>
      <c r="H394" s="383"/>
    </row>
    <row r="395" spans="1:8" s="275" customFormat="1" ht="10.15" x14ac:dyDescent="0.2">
      <c r="A395" s="282"/>
      <c r="B395" s="279" t="s">
        <v>1071</v>
      </c>
      <c r="C395" s="276"/>
      <c r="D395" s="386">
        <v>614.4</v>
      </c>
      <c r="E395" s="386">
        <v>0.90909090909090906</v>
      </c>
      <c r="F395" s="386"/>
      <c r="G395" s="386"/>
      <c r="H395" s="386">
        <f t="shared" ref="H395" si="38">ROUND(PRODUCT(D395:G395),2)</f>
        <v>558.54999999999995</v>
      </c>
    </row>
    <row r="396" spans="1:8" s="275" customFormat="1" ht="10.15" x14ac:dyDescent="0.2">
      <c r="A396" s="282"/>
      <c r="B396" s="284" t="str">
        <f>"Total item "&amp;A394</f>
        <v>Total item 4.20</v>
      </c>
      <c r="C396" s="276"/>
      <c r="D396" s="386"/>
      <c r="E396" s="386"/>
      <c r="F396" s="386"/>
      <c r="G396" s="386"/>
      <c r="H396" s="383">
        <f>SUM(H395:H395)</f>
        <v>558.54999999999995</v>
      </c>
    </row>
    <row r="397" spans="1:8" s="275" customFormat="1" ht="10.15" x14ac:dyDescent="0.2">
      <c r="A397" s="282"/>
      <c r="B397" s="126"/>
      <c r="C397" s="119"/>
      <c r="D397" s="384"/>
      <c r="E397" s="384"/>
      <c r="F397" s="384"/>
      <c r="G397" s="384"/>
      <c r="H397" s="384"/>
    </row>
    <row r="398" spans="1:8" s="258" customFormat="1" ht="45" x14ac:dyDescent="0.2">
      <c r="A398" s="280" t="s">
        <v>1102</v>
      </c>
      <c r="B398" s="285" t="s">
        <v>1070</v>
      </c>
      <c r="C398" s="281" t="s">
        <v>1036</v>
      </c>
      <c r="D398" s="383"/>
      <c r="E398" s="383"/>
      <c r="F398" s="383"/>
      <c r="G398" s="383"/>
      <c r="H398" s="383"/>
    </row>
    <row r="399" spans="1:8" s="275" customFormat="1" ht="10.15" x14ac:dyDescent="0.2">
      <c r="A399" s="282"/>
      <c r="B399" s="279" t="s">
        <v>1071</v>
      </c>
      <c r="C399" s="276"/>
      <c r="D399" s="386">
        <v>33.1</v>
      </c>
      <c r="E399" s="386">
        <v>0.90909090909090906</v>
      </c>
      <c r="F399" s="386"/>
      <c r="G399" s="386"/>
      <c r="H399" s="386">
        <f t="shared" ref="H399" si="39">ROUND(PRODUCT(D399:G399),2)</f>
        <v>30.09</v>
      </c>
    </row>
    <row r="400" spans="1:8" s="275" customFormat="1" ht="10.15" x14ac:dyDescent="0.2">
      <c r="A400" s="282"/>
      <c r="B400" s="284" t="str">
        <f>"Total item "&amp;A398</f>
        <v>Total item 4.21</v>
      </c>
      <c r="C400" s="276"/>
      <c r="D400" s="386"/>
      <c r="E400" s="386"/>
      <c r="F400" s="386"/>
      <c r="G400" s="386"/>
      <c r="H400" s="383">
        <f>SUM(H399:H399)</f>
        <v>30.09</v>
      </c>
    </row>
    <row r="401" spans="1:8" s="275" customFormat="1" ht="10.15" x14ac:dyDescent="0.2">
      <c r="A401" s="282"/>
      <c r="B401" s="126"/>
      <c r="C401" s="119"/>
      <c r="D401" s="384"/>
      <c r="E401" s="384"/>
      <c r="F401" s="384"/>
      <c r="G401" s="384"/>
      <c r="H401" s="384"/>
    </row>
    <row r="402" spans="1:8" s="107" customFormat="1" ht="10.15" x14ac:dyDescent="0.2">
      <c r="A402" s="121" t="s">
        <v>25</v>
      </c>
      <c r="B402" s="122" t="s">
        <v>104</v>
      </c>
      <c r="C402" s="123"/>
      <c r="D402" s="389"/>
      <c r="E402" s="389"/>
      <c r="F402" s="389"/>
      <c r="G402" s="389"/>
      <c r="H402" s="389"/>
    </row>
    <row r="403" spans="1:8" s="275" customFormat="1" ht="10.15" x14ac:dyDescent="0.2">
      <c r="A403" s="282"/>
      <c r="B403" s="126"/>
      <c r="C403" s="119"/>
      <c r="D403" s="384"/>
      <c r="E403" s="384"/>
      <c r="F403" s="384"/>
      <c r="G403" s="384"/>
      <c r="H403" s="384"/>
    </row>
    <row r="404" spans="1:8" s="258" customFormat="1" ht="56.25" x14ac:dyDescent="0.2">
      <c r="A404" s="280" t="s">
        <v>26</v>
      </c>
      <c r="B404" s="261" t="s">
        <v>985</v>
      </c>
      <c r="C404" s="281" t="s">
        <v>11</v>
      </c>
      <c r="D404" s="383"/>
      <c r="E404" s="385"/>
      <c r="F404" s="383"/>
      <c r="G404" s="383"/>
      <c r="H404" s="383"/>
    </row>
    <row r="405" spans="1:8" s="275" customFormat="1" x14ac:dyDescent="0.2">
      <c r="A405" s="282"/>
      <c r="B405" s="284" t="s">
        <v>460</v>
      </c>
      <c r="C405" s="276"/>
      <c r="D405" s="386"/>
      <c r="E405" s="386"/>
      <c r="F405" s="386"/>
      <c r="G405" s="386"/>
      <c r="H405" s="386"/>
    </row>
    <row r="406" spans="1:8" s="275" customFormat="1" ht="10.15" x14ac:dyDescent="0.2">
      <c r="A406" s="282"/>
      <c r="B406" s="279" t="s">
        <v>467</v>
      </c>
      <c r="C406" s="276"/>
      <c r="D406" s="386"/>
      <c r="E406" s="386">
        <v>6.5</v>
      </c>
      <c r="F406" s="386"/>
      <c r="G406" s="386">
        <v>5.95</v>
      </c>
      <c r="H406" s="386">
        <f t="shared" ref="H406:H465" si="40">ROUND(PRODUCT(D406:G406),2)</f>
        <v>38.68</v>
      </c>
    </row>
    <row r="407" spans="1:8" s="275" customFormat="1" ht="10.15" x14ac:dyDescent="0.2">
      <c r="A407" s="282"/>
      <c r="B407" s="279"/>
      <c r="C407" s="276"/>
      <c r="D407" s="386">
        <v>2</v>
      </c>
      <c r="E407" s="386">
        <v>0.57999999999999996</v>
      </c>
      <c r="F407" s="386"/>
      <c r="G407" s="386">
        <v>5.95</v>
      </c>
      <c r="H407" s="386">
        <f t="shared" si="40"/>
        <v>6.9</v>
      </c>
    </row>
    <row r="408" spans="1:8" s="275" customFormat="1" ht="10.15" x14ac:dyDescent="0.2">
      <c r="A408" s="282"/>
      <c r="B408" s="279"/>
      <c r="C408" s="276"/>
      <c r="D408" s="386">
        <v>2</v>
      </c>
      <c r="E408" s="386">
        <v>0.52</v>
      </c>
      <c r="F408" s="386"/>
      <c r="G408" s="386">
        <v>5.95</v>
      </c>
      <c r="H408" s="386">
        <f t="shared" si="40"/>
        <v>6.19</v>
      </c>
    </row>
    <row r="409" spans="1:8" s="275" customFormat="1" ht="10.15" x14ac:dyDescent="0.2">
      <c r="A409" s="282"/>
      <c r="B409" s="279"/>
      <c r="C409" s="276"/>
      <c r="D409" s="386">
        <v>2</v>
      </c>
      <c r="E409" s="386">
        <v>1.45</v>
      </c>
      <c r="F409" s="386"/>
      <c r="G409" s="386">
        <v>5.95</v>
      </c>
      <c r="H409" s="386">
        <f t="shared" si="40"/>
        <v>17.260000000000002</v>
      </c>
    </row>
    <row r="410" spans="1:8" s="275" customFormat="1" ht="10.15" x14ac:dyDescent="0.2">
      <c r="A410" s="282"/>
      <c r="B410" s="279" t="s">
        <v>468</v>
      </c>
      <c r="C410" s="276"/>
      <c r="D410" s="386"/>
      <c r="E410" s="386">
        <v>2.23</v>
      </c>
      <c r="F410" s="386"/>
      <c r="G410" s="386">
        <v>5.95</v>
      </c>
      <c r="H410" s="386">
        <f t="shared" si="40"/>
        <v>13.27</v>
      </c>
    </row>
    <row r="411" spans="1:8" s="275" customFormat="1" ht="10.15" x14ac:dyDescent="0.2">
      <c r="A411" s="282"/>
      <c r="B411" s="279"/>
      <c r="C411" s="276"/>
      <c r="D411" s="386"/>
      <c r="E411" s="386">
        <v>3.72</v>
      </c>
      <c r="F411" s="386"/>
      <c r="G411" s="386">
        <v>5.95</v>
      </c>
      <c r="H411" s="386">
        <f t="shared" si="40"/>
        <v>22.13</v>
      </c>
    </row>
    <row r="412" spans="1:8" s="275" customFormat="1" x14ac:dyDescent="0.2">
      <c r="A412" s="282"/>
      <c r="B412" s="279" t="s">
        <v>469</v>
      </c>
      <c r="C412" s="276"/>
      <c r="D412" s="386"/>
      <c r="E412" s="386">
        <v>10.92</v>
      </c>
      <c r="F412" s="386"/>
      <c r="G412" s="386">
        <v>7.3</v>
      </c>
      <c r="H412" s="386">
        <f t="shared" si="40"/>
        <v>79.72</v>
      </c>
    </row>
    <row r="413" spans="1:8" s="275" customFormat="1" ht="10.15" x14ac:dyDescent="0.2">
      <c r="A413" s="282"/>
      <c r="B413" s="279"/>
      <c r="C413" s="276"/>
      <c r="D413" s="386"/>
      <c r="E413" s="386">
        <v>3.6</v>
      </c>
      <c r="F413" s="386"/>
      <c r="G413" s="386">
        <v>7.3</v>
      </c>
      <c r="H413" s="386">
        <f t="shared" si="40"/>
        <v>26.28</v>
      </c>
    </row>
    <row r="414" spans="1:8" s="275" customFormat="1" x14ac:dyDescent="0.2">
      <c r="A414" s="282"/>
      <c r="B414" s="284" t="s">
        <v>470</v>
      </c>
      <c r="C414" s="276"/>
      <c r="D414" s="386"/>
      <c r="E414" s="386"/>
      <c r="F414" s="386"/>
      <c r="G414" s="386"/>
      <c r="H414" s="386"/>
    </row>
    <row r="415" spans="1:8" s="275" customFormat="1" ht="10.15" x14ac:dyDescent="0.2">
      <c r="A415" s="282"/>
      <c r="B415" s="279" t="s">
        <v>471</v>
      </c>
      <c r="C415" s="276"/>
      <c r="D415" s="386">
        <v>2</v>
      </c>
      <c r="E415" s="386">
        <v>4.5</v>
      </c>
      <c r="F415" s="386"/>
      <c r="G415" s="386">
        <v>3</v>
      </c>
      <c r="H415" s="386">
        <f t="shared" si="40"/>
        <v>27</v>
      </c>
    </row>
    <row r="416" spans="1:8" s="275" customFormat="1" ht="10.15" x14ac:dyDescent="0.2">
      <c r="A416" s="282"/>
      <c r="B416" s="279"/>
      <c r="C416" s="276"/>
      <c r="D416" s="386">
        <v>2</v>
      </c>
      <c r="E416" s="386">
        <v>6.82</v>
      </c>
      <c r="F416" s="386"/>
      <c r="G416" s="386">
        <v>3</v>
      </c>
      <c r="H416" s="386">
        <f t="shared" si="40"/>
        <v>40.92</v>
      </c>
    </row>
    <row r="417" spans="1:8" s="275" customFormat="1" ht="10.15" x14ac:dyDescent="0.2">
      <c r="A417" s="282"/>
      <c r="B417" s="279" t="s">
        <v>472</v>
      </c>
      <c r="C417" s="276"/>
      <c r="D417" s="386"/>
      <c r="E417" s="386">
        <v>8.8000000000000007</v>
      </c>
      <c r="F417" s="386"/>
      <c r="G417" s="386">
        <v>3.4</v>
      </c>
      <c r="H417" s="386">
        <f t="shared" si="40"/>
        <v>29.92</v>
      </c>
    </row>
    <row r="418" spans="1:8" s="275" customFormat="1" x14ac:dyDescent="0.2">
      <c r="A418" s="282"/>
      <c r="B418" s="279" t="s">
        <v>473</v>
      </c>
      <c r="C418" s="276"/>
      <c r="D418" s="386"/>
      <c r="E418" s="386">
        <v>4.54</v>
      </c>
      <c r="F418" s="386"/>
      <c r="G418" s="386">
        <v>3.4</v>
      </c>
      <c r="H418" s="386">
        <f t="shared" si="40"/>
        <v>15.44</v>
      </c>
    </row>
    <row r="419" spans="1:8" s="275" customFormat="1" ht="10.15" x14ac:dyDescent="0.2">
      <c r="A419" s="282"/>
      <c r="B419" s="279" t="s">
        <v>474</v>
      </c>
      <c r="C419" s="276"/>
      <c r="D419" s="386"/>
      <c r="E419" s="386">
        <v>1.35</v>
      </c>
      <c r="F419" s="386"/>
      <c r="G419" s="386">
        <v>3.4</v>
      </c>
      <c r="H419" s="386">
        <f t="shared" si="40"/>
        <v>4.59</v>
      </c>
    </row>
    <row r="420" spans="1:8" s="275" customFormat="1" ht="10.15" x14ac:dyDescent="0.2">
      <c r="A420" s="282"/>
      <c r="B420" s="279" t="s">
        <v>475</v>
      </c>
      <c r="C420" s="276"/>
      <c r="D420" s="386"/>
      <c r="E420" s="386">
        <v>2.0499999999999998</v>
      </c>
      <c r="F420" s="386"/>
      <c r="G420" s="386">
        <v>3.4</v>
      </c>
      <c r="H420" s="386">
        <f t="shared" si="40"/>
        <v>6.97</v>
      </c>
    </row>
    <row r="421" spans="1:8" s="275" customFormat="1" ht="10.15" x14ac:dyDescent="0.2">
      <c r="A421" s="282"/>
      <c r="B421" s="279"/>
      <c r="C421" s="276"/>
      <c r="D421" s="386"/>
      <c r="E421" s="386">
        <v>1</v>
      </c>
      <c r="F421" s="386"/>
      <c r="G421" s="386">
        <v>3.4</v>
      </c>
      <c r="H421" s="386">
        <f t="shared" si="40"/>
        <v>3.4</v>
      </c>
    </row>
    <row r="422" spans="1:8" s="275" customFormat="1" ht="10.15" x14ac:dyDescent="0.2">
      <c r="A422" s="282"/>
      <c r="B422" s="279" t="s">
        <v>476</v>
      </c>
      <c r="C422" s="276"/>
      <c r="D422" s="386"/>
      <c r="E422" s="386">
        <v>5</v>
      </c>
      <c r="F422" s="386"/>
      <c r="G422" s="386">
        <v>3.4</v>
      </c>
      <c r="H422" s="386">
        <f t="shared" si="40"/>
        <v>17</v>
      </c>
    </row>
    <row r="423" spans="1:8" s="275" customFormat="1" ht="10.15" x14ac:dyDescent="0.2">
      <c r="A423" s="282"/>
      <c r="B423" s="279"/>
      <c r="C423" s="276"/>
      <c r="D423" s="386"/>
      <c r="E423" s="386">
        <v>1.2</v>
      </c>
      <c r="F423" s="386"/>
      <c r="G423" s="386">
        <v>3.4</v>
      </c>
      <c r="H423" s="386">
        <f t="shared" si="40"/>
        <v>4.08</v>
      </c>
    </row>
    <row r="424" spans="1:8" s="275" customFormat="1" ht="10.15" x14ac:dyDescent="0.2">
      <c r="A424" s="282"/>
      <c r="B424" s="279"/>
      <c r="C424" s="276"/>
      <c r="D424" s="386"/>
      <c r="E424" s="386">
        <v>3.65</v>
      </c>
      <c r="F424" s="386"/>
      <c r="G424" s="386">
        <v>3.4</v>
      </c>
      <c r="H424" s="386">
        <f t="shared" si="40"/>
        <v>12.41</v>
      </c>
    </row>
    <row r="425" spans="1:8" s="275" customFormat="1" ht="10.15" x14ac:dyDescent="0.2">
      <c r="A425" s="282"/>
      <c r="B425" s="279" t="s">
        <v>477</v>
      </c>
      <c r="C425" s="276"/>
      <c r="D425" s="386">
        <v>2</v>
      </c>
      <c r="E425" s="386">
        <v>2.12</v>
      </c>
      <c r="F425" s="386"/>
      <c r="G425" s="386">
        <v>3.4</v>
      </c>
      <c r="H425" s="386">
        <f t="shared" si="40"/>
        <v>14.42</v>
      </c>
    </row>
    <row r="426" spans="1:8" s="275" customFormat="1" ht="10.15" x14ac:dyDescent="0.2">
      <c r="A426" s="282"/>
      <c r="B426" s="279" t="s">
        <v>478</v>
      </c>
      <c r="C426" s="276"/>
      <c r="D426" s="386"/>
      <c r="E426" s="386">
        <v>2.4700000000000002</v>
      </c>
      <c r="F426" s="386"/>
      <c r="G426" s="386">
        <v>3.4</v>
      </c>
      <c r="H426" s="386">
        <f t="shared" si="40"/>
        <v>8.4</v>
      </c>
    </row>
    <row r="427" spans="1:8" s="275" customFormat="1" ht="10.15" x14ac:dyDescent="0.2">
      <c r="A427" s="282"/>
      <c r="B427" s="279"/>
      <c r="C427" s="276"/>
      <c r="D427" s="386"/>
      <c r="E427" s="386">
        <v>1.1599999999999999</v>
      </c>
      <c r="F427" s="386"/>
      <c r="G427" s="386">
        <v>3.4</v>
      </c>
      <c r="H427" s="386">
        <f t="shared" si="40"/>
        <v>3.94</v>
      </c>
    </row>
    <row r="428" spans="1:8" s="275" customFormat="1" ht="10.15" x14ac:dyDescent="0.2">
      <c r="A428" s="282"/>
      <c r="B428" s="279" t="s">
        <v>479</v>
      </c>
      <c r="C428" s="276"/>
      <c r="D428" s="386"/>
      <c r="E428" s="386">
        <v>5.14</v>
      </c>
      <c r="F428" s="386"/>
      <c r="G428" s="386">
        <v>3.4</v>
      </c>
      <c r="H428" s="386">
        <f t="shared" si="40"/>
        <v>17.48</v>
      </c>
    </row>
    <row r="429" spans="1:8" s="275" customFormat="1" ht="10.15" x14ac:dyDescent="0.2">
      <c r="A429" s="282"/>
      <c r="B429" s="279" t="s">
        <v>480</v>
      </c>
      <c r="C429" s="276"/>
      <c r="D429" s="386"/>
      <c r="E429" s="386">
        <v>5</v>
      </c>
      <c r="F429" s="386"/>
      <c r="G429" s="386">
        <v>3.4</v>
      </c>
      <c r="H429" s="386">
        <f t="shared" si="40"/>
        <v>17</v>
      </c>
    </row>
    <row r="430" spans="1:8" s="275" customFormat="1" ht="10.15" x14ac:dyDescent="0.2">
      <c r="A430" s="282"/>
      <c r="B430" s="279" t="s">
        <v>481</v>
      </c>
      <c r="C430" s="276"/>
      <c r="D430" s="386">
        <v>2</v>
      </c>
      <c r="E430" s="386">
        <v>4</v>
      </c>
      <c r="F430" s="386"/>
      <c r="G430" s="386">
        <v>3</v>
      </c>
      <c r="H430" s="386">
        <f t="shared" si="40"/>
        <v>24</v>
      </c>
    </row>
    <row r="431" spans="1:8" s="275" customFormat="1" ht="10.15" x14ac:dyDescent="0.2">
      <c r="A431" s="282"/>
      <c r="B431" s="279"/>
      <c r="C431" s="276"/>
      <c r="D431" s="386">
        <v>2</v>
      </c>
      <c r="E431" s="386">
        <v>7.05</v>
      </c>
      <c r="F431" s="386"/>
      <c r="G431" s="386">
        <v>3</v>
      </c>
      <c r="H431" s="386">
        <f t="shared" si="40"/>
        <v>42.3</v>
      </c>
    </row>
    <row r="432" spans="1:8" s="275" customFormat="1" ht="10.15" x14ac:dyDescent="0.2">
      <c r="A432" s="282"/>
      <c r="B432" s="279" t="s">
        <v>482</v>
      </c>
      <c r="C432" s="276"/>
      <c r="D432" s="386"/>
      <c r="E432" s="386">
        <v>4</v>
      </c>
      <c r="F432" s="386"/>
      <c r="G432" s="386">
        <v>3</v>
      </c>
      <c r="H432" s="386">
        <f t="shared" si="40"/>
        <v>12</v>
      </c>
    </row>
    <row r="433" spans="1:8" s="275" customFormat="1" ht="10.15" x14ac:dyDescent="0.2">
      <c r="A433" s="282"/>
      <c r="B433" s="279"/>
      <c r="C433" s="276"/>
      <c r="D433" s="386">
        <v>2</v>
      </c>
      <c r="E433" s="386">
        <v>6.93</v>
      </c>
      <c r="F433" s="386"/>
      <c r="G433" s="386">
        <v>3</v>
      </c>
      <c r="H433" s="386">
        <f t="shared" si="40"/>
        <v>41.58</v>
      </c>
    </row>
    <row r="434" spans="1:8" s="275" customFormat="1" ht="10.15" x14ac:dyDescent="0.2">
      <c r="A434" s="282"/>
      <c r="B434" s="279" t="s">
        <v>483</v>
      </c>
      <c r="C434" s="276"/>
      <c r="D434" s="386"/>
      <c r="E434" s="386">
        <v>4</v>
      </c>
      <c r="F434" s="386"/>
      <c r="G434" s="386">
        <v>3</v>
      </c>
      <c r="H434" s="386">
        <f t="shared" si="40"/>
        <v>12</v>
      </c>
    </row>
    <row r="435" spans="1:8" s="275" customFormat="1" ht="10.15" x14ac:dyDescent="0.2">
      <c r="A435" s="282"/>
      <c r="B435" s="279"/>
      <c r="C435" s="276"/>
      <c r="D435" s="386">
        <v>2</v>
      </c>
      <c r="E435" s="386">
        <v>6.93</v>
      </c>
      <c r="F435" s="386"/>
      <c r="G435" s="386">
        <v>3</v>
      </c>
      <c r="H435" s="386">
        <f t="shared" si="40"/>
        <v>41.58</v>
      </c>
    </row>
    <row r="436" spans="1:8" s="275" customFormat="1" ht="10.15" x14ac:dyDescent="0.2">
      <c r="A436" s="282"/>
      <c r="B436" s="279" t="s">
        <v>484</v>
      </c>
      <c r="C436" s="276"/>
      <c r="D436" s="386"/>
      <c r="E436" s="386">
        <v>4</v>
      </c>
      <c r="F436" s="386"/>
      <c r="G436" s="386">
        <v>3</v>
      </c>
      <c r="H436" s="386">
        <f t="shared" si="40"/>
        <v>12</v>
      </c>
    </row>
    <row r="437" spans="1:8" s="275" customFormat="1" ht="10.15" x14ac:dyDescent="0.2">
      <c r="A437" s="282"/>
      <c r="B437" s="279"/>
      <c r="C437" s="276"/>
      <c r="D437" s="386">
        <v>2</v>
      </c>
      <c r="E437" s="386">
        <v>6.93</v>
      </c>
      <c r="F437" s="386"/>
      <c r="G437" s="386">
        <v>3</v>
      </c>
      <c r="H437" s="386">
        <f t="shared" si="40"/>
        <v>41.58</v>
      </c>
    </row>
    <row r="438" spans="1:8" s="275" customFormat="1" ht="10.15" x14ac:dyDescent="0.2">
      <c r="A438" s="282"/>
      <c r="B438" s="279" t="s">
        <v>485</v>
      </c>
      <c r="C438" s="276"/>
      <c r="D438" s="386"/>
      <c r="E438" s="386">
        <v>4</v>
      </c>
      <c r="F438" s="386"/>
      <c r="G438" s="386">
        <v>3</v>
      </c>
      <c r="H438" s="386">
        <f t="shared" si="40"/>
        <v>12</v>
      </c>
    </row>
    <row r="439" spans="1:8" s="275" customFormat="1" ht="10.15" x14ac:dyDescent="0.2">
      <c r="A439" s="282"/>
      <c r="B439" s="279"/>
      <c r="C439" s="276"/>
      <c r="D439" s="386">
        <v>2</v>
      </c>
      <c r="E439" s="386">
        <v>7.03</v>
      </c>
      <c r="F439" s="386"/>
      <c r="G439" s="386">
        <v>3</v>
      </c>
      <c r="H439" s="386">
        <f t="shared" si="40"/>
        <v>42.18</v>
      </c>
    </row>
    <row r="440" spans="1:8" s="275" customFormat="1" ht="10.15" x14ac:dyDescent="0.2">
      <c r="A440" s="282"/>
      <c r="B440" s="279" t="s">
        <v>486</v>
      </c>
      <c r="C440" s="276"/>
      <c r="D440" s="386"/>
      <c r="E440" s="386">
        <v>7.05</v>
      </c>
      <c r="F440" s="386"/>
      <c r="G440" s="386">
        <v>3</v>
      </c>
      <c r="H440" s="386">
        <f t="shared" si="40"/>
        <v>21.15</v>
      </c>
    </row>
    <row r="441" spans="1:8" s="275" customFormat="1" ht="10.15" x14ac:dyDescent="0.2">
      <c r="A441" s="282"/>
      <c r="B441" s="279"/>
      <c r="C441" s="276"/>
      <c r="D441" s="386"/>
      <c r="E441" s="386">
        <v>3.72</v>
      </c>
      <c r="F441" s="386"/>
      <c r="G441" s="386">
        <v>3</v>
      </c>
      <c r="H441" s="386">
        <f t="shared" si="40"/>
        <v>11.16</v>
      </c>
    </row>
    <row r="442" spans="1:8" s="275" customFormat="1" ht="10.15" x14ac:dyDescent="0.2">
      <c r="A442" s="282"/>
      <c r="B442" s="279" t="s">
        <v>487</v>
      </c>
      <c r="C442" s="276"/>
      <c r="D442" s="386"/>
      <c r="E442" s="386">
        <v>6.93</v>
      </c>
      <c r="F442" s="386"/>
      <c r="G442" s="386">
        <v>3</v>
      </c>
      <c r="H442" s="386">
        <f t="shared" si="40"/>
        <v>20.79</v>
      </c>
    </row>
    <row r="443" spans="1:8" s="275" customFormat="1" ht="10.15" x14ac:dyDescent="0.2">
      <c r="A443" s="282"/>
      <c r="B443" s="279"/>
      <c r="C443" s="276"/>
      <c r="D443" s="386"/>
      <c r="E443" s="386">
        <v>3.72</v>
      </c>
      <c r="F443" s="386"/>
      <c r="G443" s="386">
        <v>3</v>
      </c>
      <c r="H443" s="386">
        <f t="shared" si="40"/>
        <v>11.16</v>
      </c>
    </row>
    <row r="444" spans="1:8" s="275" customFormat="1" ht="10.15" x14ac:dyDescent="0.2">
      <c r="A444" s="282"/>
      <c r="B444" s="279" t="s">
        <v>488</v>
      </c>
      <c r="C444" s="276"/>
      <c r="D444" s="386"/>
      <c r="E444" s="386">
        <v>6.93</v>
      </c>
      <c r="F444" s="386"/>
      <c r="G444" s="386">
        <v>3</v>
      </c>
      <c r="H444" s="386">
        <f t="shared" si="40"/>
        <v>20.79</v>
      </c>
    </row>
    <row r="445" spans="1:8" s="275" customFormat="1" ht="10.15" x14ac:dyDescent="0.2">
      <c r="A445" s="282"/>
      <c r="B445" s="279"/>
      <c r="C445" s="276"/>
      <c r="D445" s="386"/>
      <c r="E445" s="386">
        <v>3.72</v>
      </c>
      <c r="F445" s="386"/>
      <c r="G445" s="386">
        <v>3</v>
      </c>
      <c r="H445" s="386">
        <f t="shared" si="40"/>
        <v>11.16</v>
      </c>
    </row>
    <row r="446" spans="1:8" s="275" customFormat="1" ht="10.15" x14ac:dyDescent="0.2">
      <c r="A446" s="282"/>
      <c r="B446" s="279" t="s">
        <v>489</v>
      </c>
      <c r="C446" s="276"/>
      <c r="D446" s="386"/>
      <c r="E446" s="386">
        <v>6.93</v>
      </c>
      <c r="F446" s="386"/>
      <c r="G446" s="386">
        <v>3</v>
      </c>
      <c r="H446" s="386">
        <f t="shared" si="40"/>
        <v>20.79</v>
      </c>
    </row>
    <row r="447" spans="1:8" s="275" customFormat="1" ht="10.15" x14ac:dyDescent="0.2">
      <c r="A447" s="282"/>
      <c r="B447" s="279"/>
      <c r="C447" s="276"/>
      <c r="D447" s="386"/>
      <c r="E447" s="386">
        <v>3.72</v>
      </c>
      <c r="F447" s="386"/>
      <c r="G447" s="386">
        <v>3</v>
      </c>
      <c r="H447" s="386">
        <f t="shared" si="40"/>
        <v>11.16</v>
      </c>
    </row>
    <row r="448" spans="1:8" s="275" customFormat="1" ht="10.15" x14ac:dyDescent="0.2">
      <c r="A448" s="282"/>
      <c r="B448" s="279" t="s">
        <v>490</v>
      </c>
      <c r="C448" s="276"/>
      <c r="D448" s="386"/>
      <c r="E448" s="386">
        <v>7.03</v>
      </c>
      <c r="F448" s="386"/>
      <c r="G448" s="386">
        <v>3</v>
      </c>
      <c r="H448" s="386">
        <f t="shared" si="40"/>
        <v>21.09</v>
      </c>
    </row>
    <row r="449" spans="1:8" s="275" customFormat="1" ht="10.15" x14ac:dyDescent="0.2">
      <c r="A449" s="282"/>
      <c r="B449" s="279"/>
      <c r="C449" s="276"/>
      <c r="D449" s="386"/>
      <c r="E449" s="386">
        <v>3.72</v>
      </c>
      <c r="F449" s="386"/>
      <c r="G449" s="386">
        <v>3</v>
      </c>
      <c r="H449" s="386">
        <f t="shared" si="40"/>
        <v>11.16</v>
      </c>
    </row>
    <row r="450" spans="1:8" s="275" customFormat="1" x14ac:dyDescent="0.2">
      <c r="A450" s="282"/>
      <c r="B450" s="279" t="s">
        <v>491</v>
      </c>
      <c r="C450" s="276"/>
      <c r="D450" s="386">
        <v>2</v>
      </c>
      <c r="E450" s="386">
        <v>3.22</v>
      </c>
      <c r="F450" s="386"/>
      <c r="G450" s="386">
        <v>3.39</v>
      </c>
      <c r="H450" s="386">
        <f t="shared" si="40"/>
        <v>21.83</v>
      </c>
    </row>
    <row r="451" spans="1:8" s="275" customFormat="1" ht="10.15" x14ac:dyDescent="0.2">
      <c r="A451" s="282"/>
      <c r="B451" s="279"/>
      <c r="C451" s="276"/>
      <c r="D451" s="386">
        <v>2</v>
      </c>
      <c r="E451" s="386">
        <v>3.2</v>
      </c>
      <c r="F451" s="386"/>
      <c r="G451" s="386">
        <v>3.39</v>
      </c>
      <c r="H451" s="386">
        <f t="shared" si="40"/>
        <v>21.7</v>
      </c>
    </row>
    <row r="452" spans="1:8" s="275" customFormat="1" x14ac:dyDescent="0.2">
      <c r="A452" s="282"/>
      <c r="B452" s="279" t="s">
        <v>492</v>
      </c>
      <c r="C452" s="276"/>
      <c r="D452" s="386">
        <v>2</v>
      </c>
      <c r="E452" s="386">
        <v>3.85</v>
      </c>
      <c r="F452" s="386"/>
      <c r="G452" s="386">
        <v>3.39</v>
      </c>
      <c r="H452" s="386">
        <f t="shared" si="40"/>
        <v>26.1</v>
      </c>
    </row>
    <row r="453" spans="1:8" s="275" customFormat="1" ht="10.15" x14ac:dyDescent="0.2">
      <c r="A453" s="282"/>
      <c r="B453" s="279"/>
      <c r="C453" s="276"/>
      <c r="D453" s="386"/>
      <c r="E453" s="386">
        <v>0.9</v>
      </c>
      <c r="F453" s="386"/>
      <c r="G453" s="386">
        <v>3.39</v>
      </c>
      <c r="H453" s="386">
        <f t="shared" si="40"/>
        <v>3.05</v>
      </c>
    </row>
    <row r="454" spans="1:8" s="275" customFormat="1" ht="10.15" x14ac:dyDescent="0.2">
      <c r="A454" s="282"/>
      <c r="B454" s="279" t="s">
        <v>493</v>
      </c>
      <c r="C454" s="276"/>
      <c r="D454" s="386"/>
      <c r="E454" s="386">
        <v>4.51</v>
      </c>
      <c r="F454" s="386"/>
      <c r="G454" s="386">
        <v>3.39</v>
      </c>
      <c r="H454" s="386">
        <f t="shared" si="40"/>
        <v>15.29</v>
      </c>
    </row>
    <row r="455" spans="1:8" s="275" customFormat="1" ht="10.15" x14ac:dyDescent="0.2">
      <c r="A455" s="282"/>
      <c r="B455" s="279"/>
      <c r="C455" s="276"/>
      <c r="D455" s="386"/>
      <c r="E455" s="386">
        <v>2.16</v>
      </c>
      <c r="F455" s="386"/>
      <c r="G455" s="386">
        <v>3.39</v>
      </c>
      <c r="H455" s="386">
        <f t="shared" si="40"/>
        <v>7.32</v>
      </c>
    </row>
    <row r="456" spans="1:8" s="275" customFormat="1" ht="10.15" x14ac:dyDescent="0.2">
      <c r="A456" s="282"/>
      <c r="B456" s="279" t="s">
        <v>494</v>
      </c>
      <c r="C456" s="276"/>
      <c r="D456" s="386"/>
      <c r="E456" s="386">
        <v>2.5499999999999998</v>
      </c>
      <c r="F456" s="386"/>
      <c r="G456" s="386">
        <v>3.39</v>
      </c>
      <c r="H456" s="386">
        <f t="shared" si="40"/>
        <v>8.64</v>
      </c>
    </row>
    <row r="457" spans="1:8" s="275" customFormat="1" ht="10.15" x14ac:dyDescent="0.2">
      <c r="A457" s="282"/>
      <c r="B457" s="279"/>
      <c r="C457" s="276"/>
      <c r="D457" s="386"/>
      <c r="E457" s="386">
        <v>1.3</v>
      </c>
      <c r="F457" s="386"/>
      <c r="G457" s="386">
        <v>3.39</v>
      </c>
      <c r="H457" s="386">
        <f t="shared" si="40"/>
        <v>4.41</v>
      </c>
    </row>
    <row r="458" spans="1:8" s="275" customFormat="1" ht="10.15" x14ac:dyDescent="0.2">
      <c r="A458" s="282"/>
      <c r="B458" s="279" t="s">
        <v>495</v>
      </c>
      <c r="C458" s="276"/>
      <c r="D458" s="386">
        <v>2</v>
      </c>
      <c r="E458" s="386">
        <v>1.5</v>
      </c>
      <c r="F458" s="386"/>
      <c r="G458" s="386">
        <v>3.39</v>
      </c>
      <c r="H458" s="386">
        <f t="shared" si="40"/>
        <v>10.17</v>
      </c>
    </row>
    <row r="459" spans="1:8" s="275" customFormat="1" ht="10.15" x14ac:dyDescent="0.2">
      <c r="A459" s="282"/>
      <c r="B459" s="279"/>
      <c r="C459" s="276"/>
      <c r="D459" s="386">
        <v>2</v>
      </c>
      <c r="E459" s="386">
        <v>1.9</v>
      </c>
      <c r="F459" s="386"/>
      <c r="G459" s="386">
        <v>3.39</v>
      </c>
      <c r="H459" s="386">
        <f t="shared" si="40"/>
        <v>12.88</v>
      </c>
    </row>
    <row r="460" spans="1:8" s="275" customFormat="1" ht="10.15" x14ac:dyDescent="0.2">
      <c r="A460" s="282"/>
      <c r="B460" s="279" t="s">
        <v>496</v>
      </c>
      <c r="C460" s="276"/>
      <c r="D460" s="386">
        <v>2</v>
      </c>
      <c r="E460" s="386">
        <v>2.2999999999999998</v>
      </c>
      <c r="F460" s="386"/>
      <c r="G460" s="386">
        <v>3</v>
      </c>
      <c r="H460" s="386">
        <f t="shared" si="40"/>
        <v>13.8</v>
      </c>
    </row>
    <row r="461" spans="1:8" s="275" customFormat="1" ht="10.15" x14ac:dyDescent="0.2">
      <c r="A461" s="282"/>
      <c r="B461" s="279"/>
      <c r="C461" s="276"/>
      <c r="D461" s="386">
        <v>2</v>
      </c>
      <c r="E461" s="386">
        <v>3.25</v>
      </c>
      <c r="F461" s="386"/>
      <c r="G461" s="386">
        <v>3</v>
      </c>
      <c r="H461" s="386">
        <f t="shared" si="40"/>
        <v>19.5</v>
      </c>
    </row>
    <row r="462" spans="1:8" s="275" customFormat="1" ht="10.15" x14ac:dyDescent="0.2">
      <c r="A462" s="282"/>
      <c r="B462" s="279" t="s">
        <v>494</v>
      </c>
      <c r="C462" s="276"/>
      <c r="D462" s="386"/>
      <c r="E462" s="386">
        <v>1.95</v>
      </c>
      <c r="F462" s="386"/>
      <c r="G462" s="386">
        <v>3</v>
      </c>
      <c r="H462" s="386">
        <f t="shared" si="40"/>
        <v>5.85</v>
      </c>
    </row>
    <row r="463" spans="1:8" s="275" customFormat="1" ht="10.15" x14ac:dyDescent="0.2">
      <c r="A463" s="282"/>
      <c r="B463" s="279"/>
      <c r="C463" s="276"/>
      <c r="D463" s="386"/>
      <c r="E463" s="386">
        <v>1.35</v>
      </c>
      <c r="F463" s="386"/>
      <c r="G463" s="386">
        <v>3</v>
      </c>
      <c r="H463" s="386">
        <f t="shared" si="40"/>
        <v>4.05</v>
      </c>
    </row>
    <row r="464" spans="1:8" s="275" customFormat="1" ht="22.5" x14ac:dyDescent="0.2">
      <c r="A464" s="282"/>
      <c r="B464" s="279" t="s">
        <v>497</v>
      </c>
      <c r="C464" s="276"/>
      <c r="D464" s="386">
        <v>10</v>
      </c>
      <c r="E464" s="386">
        <v>0.1</v>
      </c>
      <c r="F464" s="386"/>
      <c r="G464" s="386">
        <v>5.95</v>
      </c>
      <c r="H464" s="386">
        <f t="shared" si="40"/>
        <v>5.95</v>
      </c>
    </row>
    <row r="465" spans="1:8" s="275" customFormat="1" x14ac:dyDescent="0.2">
      <c r="A465" s="282"/>
      <c r="B465" s="279" t="s">
        <v>498</v>
      </c>
      <c r="C465" s="276"/>
      <c r="D465" s="386"/>
      <c r="E465" s="386">
        <v>36</v>
      </c>
      <c r="F465" s="386"/>
      <c r="G465" s="386">
        <v>0.28000000000000003</v>
      </c>
      <c r="H465" s="386">
        <f t="shared" si="40"/>
        <v>10.08</v>
      </c>
    </row>
    <row r="466" spans="1:8" s="275" customFormat="1" x14ac:dyDescent="0.2">
      <c r="A466" s="282"/>
      <c r="B466" s="284" t="s">
        <v>499</v>
      </c>
      <c r="C466" s="276"/>
      <c r="D466" s="386"/>
      <c r="E466" s="386"/>
      <c r="F466" s="386"/>
      <c r="G466" s="386"/>
      <c r="H466" s="386"/>
    </row>
    <row r="467" spans="1:8" s="275" customFormat="1" ht="10.15" x14ac:dyDescent="0.2">
      <c r="A467" s="282"/>
      <c r="B467" s="279" t="s">
        <v>467</v>
      </c>
      <c r="C467" s="276"/>
      <c r="D467" s="386">
        <v>-2</v>
      </c>
      <c r="E467" s="386">
        <v>1.4</v>
      </c>
      <c r="F467" s="386"/>
      <c r="G467" s="386">
        <v>1.3</v>
      </c>
      <c r="H467" s="386">
        <f t="shared" ref="H467:H491" si="41">ROUND(PRODUCT(D467:G467),2)</f>
        <v>-3.64</v>
      </c>
    </row>
    <row r="468" spans="1:8" s="275" customFormat="1" ht="10.15" x14ac:dyDescent="0.2">
      <c r="A468" s="282"/>
      <c r="B468" s="279" t="s">
        <v>468</v>
      </c>
      <c r="C468" s="276"/>
      <c r="D468" s="386">
        <v>-1</v>
      </c>
      <c r="E468" s="386">
        <v>2.2999999999999998</v>
      </c>
      <c r="F468" s="386"/>
      <c r="G468" s="386">
        <v>1.2</v>
      </c>
      <c r="H468" s="386">
        <f t="shared" si="41"/>
        <v>-2.76</v>
      </c>
    </row>
    <row r="469" spans="1:8" s="275" customFormat="1" ht="10.15" x14ac:dyDescent="0.2">
      <c r="A469" s="282"/>
      <c r="B469" s="279" t="s">
        <v>471</v>
      </c>
      <c r="C469" s="276"/>
      <c r="D469" s="386">
        <v>-2</v>
      </c>
      <c r="E469" s="386">
        <v>0.8</v>
      </c>
      <c r="F469" s="386"/>
      <c r="G469" s="386">
        <v>2.1</v>
      </c>
      <c r="H469" s="386">
        <f t="shared" si="41"/>
        <v>-3.36</v>
      </c>
    </row>
    <row r="470" spans="1:8" s="275" customFormat="1" ht="10.15" x14ac:dyDescent="0.2">
      <c r="A470" s="282"/>
      <c r="B470" s="279"/>
      <c r="C470" s="276"/>
      <c r="D470" s="386">
        <v>-2</v>
      </c>
      <c r="E470" s="386">
        <v>1.2</v>
      </c>
      <c r="F470" s="386"/>
      <c r="G470" s="386">
        <v>1</v>
      </c>
      <c r="H470" s="386">
        <f t="shared" si="41"/>
        <v>-2.4</v>
      </c>
    </row>
    <row r="471" spans="1:8" s="275" customFormat="1" ht="10.15" x14ac:dyDescent="0.2">
      <c r="A471" s="282"/>
      <c r="B471" s="279" t="s">
        <v>472</v>
      </c>
      <c r="C471" s="276"/>
      <c r="D471" s="386">
        <v>-2</v>
      </c>
      <c r="E471" s="386">
        <v>0.9</v>
      </c>
      <c r="F471" s="386"/>
      <c r="G471" s="386">
        <v>2.1</v>
      </c>
      <c r="H471" s="386">
        <f t="shared" si="41"/>
        <v>-3.78</v>
      </c>
    </row>
    <row r="472" spans="1:8" s="275" customFormat="1" ht="10.15" x14ac:dyDescent="0.2">
      <c r="A472" s="282"/>
      <c r="B472" s="279" t="s">
        <v>500</v>
      </c>
      <c r="C472" s="276"/>
      <c r="D472" s="386">
        <v>-2</v>
      </c>
      <c r="E472" s="386">
        <v>0.9</v>
      </c>
      <c r="F472" s="386"/>
      <c r="G472" s="386">
        <v>2.1</v>
      </c>
      <c r="H472" s="386">
        <f t="shared" si="41"/>
        <v>-3.78</v>
      </c>
    </row>
    <row r="473" spans="1:8" s="275" customFormat="1" x14ac:dyDescent="0.2">
      <c r="A473" s="282"/>
      <c r="B473" s="279" t="s">
        <v>501</v>
      </c>
      <c r="C473" s="276"/>
      <c r="D473" s="386">
        <v>-1</v>
      </c>
      <c r="E473" s="386">
        <v>5</v>
      </c>
      <c r="F473" s="386"/>
      <c r="G473" s="386">
        <v>2.1</v>
      </c>
      <c r="H473" s="386">
        <f t="shared" si="41"/>
        <v>-10.5</v>
      </c>
    </row>
    <row r="474" spans="1:8" s="275" customFormat="1" ht="10.15" x14ac:dyDescent="0.2">
      <c r="A474" s="282"/>
      <c r="B474" s="279" t="s">
        <v>481</v>
      </c>
      <c r="C474" s="276"/>
      <c r="D474" s="386">
        <v>-2</v>
      </c>
      <c r="E474" s="386">
        <v>0.8</v>
      </c>
      <c r="F474" s="386"/>
      <c r="G474" s="386">
        <v>2.1</v>
      </c>
      <c r="H474" s="386">
        <f t="shared" si="41"/>
        <v>-3.36</v>
      </c>
    </row>
    <row r="475" spans="1:8" s="275" customFormat="1" ht="10.15" x14ac:dyDescent="0.2">
      <c r="A475" s="282"/>
      <c r="B475" s="279"/>
      <c r="C475" s="276"/>
      <c r="D475" s="386">
        <v>-2</v>
      </c>
      <c r="E475" s="386">
        <v>1.2</v>
      </c>
      <c r="F475" s="386"/>
      <c r="G475" s="386">
        <v>1</v>
      </c>
      <c r="H475" s="386">
        <f t="shared" si="41"/>
        <v>-2.4</v>
      </c>
    </row>
    <row r="476" spans="1:8" s="275" customFormat="1" ht="10.15" x14ac:dyDescent="0.2">
      <c r="A476" s="282"/>
      <c r="B476" s="279" t="s">
        <v>482</v>
      </c>
      <c r="C476" s="276"/>
      <c r="D476" s="386">
        <v>-2</v>
      </c>
      <c r="E476" s="386">
        <v>0.8</v>
      </c>
      <c r="F476" s="386"/>
      <c r="G476" s="386">
        <v>2.1</v>
      </c>
      <c r="H476" s="386">
        <f t="shared" si="41"/>
        <v>-3.36</v>
      </c>
    </row>
    <row r="477" spans="1:8" s="275" customFormat="1" ht="10.15" x14ac:dyDescent="0.2">
      <c r="A477" s="282"/>
      <c r="B477" s="279"/>
      <c r="C477" s="276"/>
      <c r="D477" s="386">
        <v>-2</v>
      </c>
      <c r="E477" s="386">
        <v>1.2</v>
      </c>
      <c r="F477" s="386"/>
      <c r="G477" s="386">
        <v>1</v>
      </c>
      <c r="H477" s="386">
        <f t="shared" si="41"/>
        <v>-2.4</v>
      </c>
    </row>
    <row r="478" spans="1:8" s="275" customFormat="1" ht="10.15" x14ac:dyDescent="0.2">
      <c r="A478" s="282"/>
      <c r="B478" s="279" t="s">
        <v>483</v>
      </c>
      <c r="C478" s="276"/>
      <c r="D478" s="386">
        <v>-2</v>
      </c>
      <c r="E478" s="386">
        <v>0.8</v>
      </c>
      <c r="F478" s="386"/>
      <c r="G478" s="386">
        <v>2.1</v>
      </c>
      <c r="H478" s="386">
        <f t="shared" si="41"/>
        <v>-3.36</v>
      </c>
    </row>
    <row r="479" spans="1:8" s="275" customFormat="1" ht="10.15" x14ac:dyDescent="0.2">
      <c r="A479" s="282"/>
      <c r="B479" s="279"/>
      <c r="C479" s="276"/>
      <c r="D479" s="386">
        <v>-2</v>
      </c>
      <c r="E479" s="386">
        <v>1.2</v>
      </c>
      <c r="F479" s="386"/>
      <c r="G479" s="386">
        <v>1</v>
      </c>
      <c r="H479" s="386">
        <f t="shared" si="41"/>
        <v>-2.4</v>
      </c>
    </row>
    <row r="480" spans="1:8" s="275" customFormat="1" ht="10.15" x14ac:dyDescent="0.2">
      <c r="A480" s="282"/>
      <c r="B480" s="279" t="s">
        <v>484</v>
      </c>
      <c r="C480" s="276"/>
      <c r="D480" s="386">
        <v>-2</v>
      </c>
      <c r="E480" s="386">
        <v>0.8</v>
      </c>
      <c r="F480" s="386"/>
      <c r="G480" s="386">
        <v>2.1</v>
      </c>
      <c r="H480" s="386">
        <f t="shared" si="41"/>
        <v>-3.36</v>
      </c>
    </row>
    <row r="481" spans="1:8" s="275" customFormat="1" ht="10.15" x14ac:dyDescent="0.2">
      <c r="A481" s="282"/>
      <c r="B481" s="279"/>
      <c r="C481" s="276"/>
      <c r="D481" s="386">
        <v>-2</v>
      </c>
      <c r="E481" s="386">
        <v>1.2</v>
      </c>
      <c r="F481" s="386"/>
      <c r="G481" s="386">
        <v>1</v>
      </c>
      <c r="H481" s="386">
        <f t="shared" si="41"/>
        <v>-2.4</v>
      </c>
    </row>
    <row r="482" spans="1:8" s="275" customFormat="1" ht="10.15" x14ac:dyDescent="0.2">
      <c r="A482" s="282"/>
      <c r="B482" s="279" t="s">
        <v>485</v>
      </c>
      <c r="C482" s="276"/>
      <c r="D482" s="386">
        <v>-2</v>
      </c>
      <c r="E482" s="386">
        <v>0.8</v>
      </c>
      <c r="F482" s="386"/>
      <c r="G482" s="386">
        <v>2.1</v>
      </c>
      <c r="H482" s="386">
        <f t="shared" si="41"/>
        <v>-3.36</v>
      </c>
    </row>
    <row r="483" spans="1:8" s="275" customFormat="1" ht="10.15" x14ac:dyDescent="0.2">
      <c r="A483" s="282"/>
      <c r="B483" s="279"/>
      <c r="C483" s="276"/>
      <c r="D483" s="386">
        <v>-2</v>
      </c>
      <c r="E483" s="386">
        <v>1.2</v>
      </c>
      <c r="F483" s="386"/>
      <c r="G483" s="386">
        <v>1</v>
      </c>
      <c r="H483" s="386">
        <f t="shared" si="41"/>
        <v>-2.4</v>
      </c>
    </row>
    <row r="484" spans="1:8" s="275" customFormat="1" ht="10.15" x14ac:dyDescent="0.2">
      <c r="A484" s="282"/>
      <c r="B484" s="279" t="s">
        <v>486</v>
      </c>
      <c r="C484" s="276"/>
      <c r="D484" s="386">
        <v>-2</v>
      </c>
      <c r="E484" s="386">
        <v>0.8</v>
      </c>
      <c r="F484" s="386"/>
      <c r="G484" s="386">
        <v>2.1</v>
      </c>
      <c r="H484" s="386">
        <f t="shared" si="41"/>
        <v>-3.36</v>
      </c>
    </row>
    <row r="485" spans="1:8" s="275" customFormat="1" ht="10.15" x14ac:dyDescent="0.2">
      <c r="A485" s="282"/>
      <c r="B485" s="279" t="s">
        <v>487</v>
      </c>
      <c r="C485" s="276"/>
      <c r="D485" s="386">
        <v>-2</v>
      </c>
      <c r="E485" s="386">
        <v>0.8</v>
      </c>
      <c r="F485" s="386"/>
      <c r="G485" s="386">
        <v>2.1</v>
      </c>
      <c r="H485" s="386">
        <f t="shared" si="41"/>
        <v>-3.36</v>
      </c>
    </row>
    <row r="486" spans="1:8" s="275" customFormat="1" ht="10.15" x14ac:dyDescent="0.2">
      <c r="A486" s="282"/>
      <c r="B486" s="279" t="s">
        <v>488</v>
      </c>
      <c r="C486" s="276"/>
      <c r="D486" s="386">
        <v>-2</v>
      </c>
      <c r="E486" s="386">
        <v>0.8</v>
      </c>
      <c r="F486" s="386"/>
      <c r="G486" s="386">
        <v>2.1</v>
      </c>
      <c r="H486" s="386">
        <f t="shared" si="41"/>
        <v>-3.36</v>
      </c>
    </row>
    <row r="487" spans="1:8" s="275" customFormat="1" ht="10.15" x14ac:dyDescent="0.2">
      <c r="A487" s="282"/>
      <c r="B487" s="279" t="s">
        <v>489</v>
      </c>
      <c r="C487" s="276"/>
      <c r="D487" s="386">
        <v>-2</v>
      </c>
      <c r="E487" s="386">
        <v>0.8</v>
      </c>
      <c r="F487" s="386"/>
      <c r="G487" s="386">
        <v>2.1</v>
      </c>
      <c r="H487" s="386">
        <f t="shared" si="41"/>
        <v>-3.36</v>
      </c>
    </row>
    <row r="488" spans="1:8" s="275" customFormat="1" ht="10.15" x14ac:dyDescent="0.2">
      <c r="A488" s="282"/>
      <c r="B488" s="279" t="s">
        <v>490</v>
      </c>
      <c r="C488" s="276"/>
      <c r="D488" s="386">
        <v>-2</v>
      </c>
      <c r="E488" s="386">
        <v>0.8</v>
      </c>
      <c r="F488" s="386"/>
      <c r="G488" s="386">
        <v>2.1</v>
      </c>
      <c r="H488" s="386">
        <f t="shared" si="41"/>
        <v>-3.36</v>
      </c>
    </row>
    <row r="489" spans="1:8" s="275" customFormat="1" ht="10.15" x14ac:dyDescent="0.2">
      <c r="A489" s="282"/>
      <c r="B489" s="279" t="s">
        <v>493</v>
      </c>
      <c r="C489" s="276"/>
      <c r="D489" s="386">
        <v>-1</v>
      </c>
      <c r="E489" s="386">
        <v>2</v>
      </c>
      <c r="F489" s="386"/>
      <c r="G489" s="386">
        <v>2.1</v>
      </c>
      <c r="H489" s="386">
        <f t="shared" si="41"/>
        <v>-4.2</v>
      </c>
    </row>
    <row r="490" spans="1:8" s="275" customFormat="1" ht="10.15" x14ac:dyDescent="0.2">
      <c r="A490" s="282"/>
      <c r="B490" s="279" t="s">
        <v>496</v>
      </c>
      <c r="C490" s="276"/>
      <c r="D490" s="386">
        <v>-2</v>
      </c>
      <c r="E490" s="386">
        <v>2.4</v>
      </c>
      <c r="F490" s="386"/>
      <c r="G490" s="386">
        <v>1.1000000000000001</v>
      </c>
      <c r="H490" s="386">
        <f t="shared" si="41"/>
        <v>-5.28</v>
      </c>
    </row>
    <row r="491" spans="1:8" s="275" customFormat="1" ht="10.15" x14ac:dyDescent="0.2">
      <c r="A491" s="282"/>
      <c r="B491" s="279"/>
      <c r="C491" s="276"/>
      <c r="D491" s="386">
        <v>-2</v>
      </c>
      <c r="E491" s="386">
        <v>0.7</v>
      </c>
      <c r="F491" s="386"/>
      <c r="G491" s="386">
        <v>2.1</v>
      </c>
      <c r="H491" s="386">
        <f t="shared" si="41"/>
        <v>-2.94</v>
      </c>
    </row>
    <row r="492" spans="1:8" s="275" customFormat="1" ht="10.15" x14ac:dyDescent="0.2">
      <c r="A492" s="282"/>
      <c r="B492" s="284" t="str">
        <f>"Total item "&amp;A404</f>
        <v>Total item 5.1</v>
      </c>
      <c r="C492" s="276"/>
      <c r="D492" s="386"/>
      <c r="E492" s="386"/>
      <c r="F492" s="386"/>
      <c r="G492" s="386"/>
      <c r="H492" s="383">
        <f>SUM(H406:H491)</f>
        <v>977.40999999999963</v>
      </c>
    </row>
    <row r="493" spans="1:8" s="270" customFormat="1" ht="10.15" x14ac:dyDescent="0.2">
      <c r="A493" s="271"/>
      <c r="B493" s="272"/>
      <c r="C493" s="134"/>
      <c r="D493" s="417"/>
      <c r="E493" s="417"/>
      <c r="F493" s="417"/>
      <c r="G493" s="417"/>
      <c r="H493" s="401"/>
    </row>
    <row r="494" spans="1:8" s="258" customFormat="1" ht="45" x14ac:dyDescent="0.2">
      <c r="A494" s="280" t="s">
        <v>27</v>
      </c>
      <c r="B494" s="285" t="s">
        <v>1214</v>
      </c>
      <c r="C494" s="281" t="s">
        <v>1108</v>
      </c>
      <c r="D494" s="383"/>
      <c r="E494" s="385"/>
      <c r="F494" s="383"/>
      <c r="G494" s="383"/>
      <c r="H494" s="383"/>
    </row>
    <row r="495" spans="1:8" s="275" customFormat="1" ht="10.15" x14ac:dyDescent="0.2">
      <c r="A495" s="282"/>
      <c r="B495" s="279" t="s">
        <v>471</v>
      </c>
      <c r="C495" s="276"/>
      <c r="D495" s="386"/>
      <c r="E495" s="386">
        <v>4.5</v>
      </c>
      <c r="F495" s="386"/>
      <c r="G495" s="386">
        <v>2.75</v>
      </c>
      <c r="H495" s="386">
        <f t="shared" ref="H495:H506" si="42">ROUND(PRODUCT(D495:G495),2)</f>
        <v>12.38</v>
      </c>
    </row>
    <row r="496" spans="1:8" s="275" customFormat="1" ht="10.15" x14ac:dyDescent="0.2">
      <c r="A496" s="282"/>
      <c r="B496" s="279" t="s">
        <v>481</v>
      </c>
      <c r="C496" s="276"/>
      <c r="D496" s="386"/>
      <c r="E496" s="386">
        <v>4</v>
      </c>
      <c r="F496" s="386"/>
      <c r="G496" s="386">
        <v>2.75</v>
      </c>
      <c r="H496" s="386">
        <f t="shared" si="42"/>
        <v>11</v>
      </c>
    </row>
    <row r="497" spans="1:8" s="275" customFormat="1" ht="10.15" x14ac:dyDescent="0.2">
      <c r="A497" s="282"/>
      <c r="B497" s="279" t="s">
        <v>482</v>
      </c>
      <c r="C497" s="276"/>
      <c r="D497" s="386"/>
      <c r="E497" s="386">
        <v>4</v>
      </c>
      <c r="F497" s="386"/>
      <c r="G497" s="386">
        <v>2.75</v>
      </c>
      <c r="H497" s="386">
        <f t="shared" si="42"/>
        <v>11</v>
      </c>
    </row>
    <row r="498" spans="1:8" s="275" customFormat="1" ht="10.15" x14ac:dyDescent="0.2">
      <c r="A498" s="282"/>
      <c r="B498" s="279" t="s">
        <v>483</v>
      </c>
      <c r="C498" s="276"/>
      <c r="D498" s="386"/>
      <c r="E498" s="386">
        <v>4</v>
      </c>
      <c r="F498" s="386"/>
      <c r="G498" s="386">
        <v>2.75</v>
      </c>
      <c r="H498" s="386">
        <f t="shared" si="42"/>
        <v>11</v>
      </c>
    </row>
    <row r="499" spans="1:8" s="275" customFormat="1" ht="10.15" x14ac:dyDescent="0.2">
      <c r="A499" s="282"/>
      <c r="B499" s="279" t="s">
        <v>484</v>
      </c>
      <c r="C499" s="276"/>
      <c r="D499" s="386"/>
      <c r="E499" s="386">
        <v>4</v>
      </c>
      <c r="F499" s="386"/>
      <c r="G499" s="386">
        <v>2.75</v>
      </c>
      <c r="H499" s="386">
        <f t="shared" si="42"/>
        <v>11</v>
      </c>
    </row>
    <row r="500" spans="1:8" s="275" customFormat="1" ht="10.15" x14ac:dyDescent="0.2">
      <c r="A500" s="282"/>
      <c r="B500" s="279" t="s">
        <v>485</v>
      </c>
      <c r="C500" s="276"/>
      <c r="D500" s="386"/>
      <c r="E500" s="386">
        <v>4</v>
      </c>
      <c r="F500" s="386"/>
      <c r="G500" s="386">
        <v>2.75</v>
      </c>
      <c r="H500" s="386">
        <f t="shared" si="42"/>
        <v>11</v>
      </c>
    </row>
    <row r="501" spans="1:8" s="275" customFormat="1" ht="10.15" x14ac:dyDescent="0.2">
      <c r="A501" s="282"/>
      <c r="B501" s="279" t="s">
        <v>486</v>
      </c>
      <c r="C501" s="276"/>
      <c r="D501" s="386"/>
      <c r="E501" s="386">
        <v>4.51</v>
      </c>
      <c r="F501" s="386"/>
      <c r="G501" s="386">
        <v>2.75</v>
      </c>
      <c r="H501" s="386">
        <f t="shared" si="42"/>
        <v>12.4</v>
      </c>
    </row>
    <row r="502" spans="1:8" s="275" customFormat="1" ht="10.15" x14ac:dyDescent="0.2">
      <c r="A502" s="282"/>
      <c r="B502" s="279" t="s">
        <v>487</v>
      </c>
      <c r="C502" s="276"/>
      <c r="D502" s="386"/>
      <c r="E502" s="386">
        <v>4.51</v>
      </c>
      <c r="F502" s="386"/>
      <c r="G502" s="386">
        <v>2.75</v>
      </c>
      <c r="H502" s="386">
        <f t="shared" si="42"/>
        <v>12.4</v>
      </c>
    </row>
    <row r="503" spans="1:8" s="275" customFormat="1" ht="10.15" x14ac:dyDescent="0.2">
      <c r="A503" s="282"/>
      <c r="B503" s="279" t="s">
        <v>488</v>
      </c>
      <c r="C503" s="276"/>
      <c r="D503" s="386"/>
      <c r="E503" s="386">
        <v>4.51</v>
      </c>
      <c r="F503" s="386"/>
      <c r="G503" s="386">
        <v>2.75</v>
      </c>
      <c r="H503" s="386">
        <f t="shared" si="42"/>
        <v>12.4</v>
      </c>
    </row>
    <row r="504" spans="1:8" s="275" customFormat="1" ht="10.15" x14ac:dyDescent="0.2">
      <c r="A504" s="282"/>
      <c r="B504" s="279" t="s">
        <v>489</v>
      </c>
      <c r="C504" s="276"/>
      <c r="D504" s="386"/>
      <c r="E504" s="386">
        <v>4.51</v>
      </c>
      <c r="F504" s="386"/>
      <c r="G504" s="386">
        <v>2.75</v>
      </c>
      <c r="H504" s="386">
        <f t="shared" si="42"/>
        <v>12.4</v>
      </c>
    </row>
    <row r="505" spans="1:8" s="275" customFormat="1" ht="10.15" x14ac:dyDescent="0.2">
      <c r="A505" s="282"/>
      <c r="B505" s="279" t="s">
        <v>490</v>
      </c>
      <c r="C505" s="276"/>
      <c r="D505" s="386"/>
      <c r="E505" s="386">
        <v>4.51</v>
      </c>
      <c r="F505" s="386"/>
      <c r="G505" s="386">
        <v>2.75</v>
      </c>
      <c r="H505" s="386">
        <f t="shared" si="42"/>
        <v>12.4</v>
      </c>
    </row>
    <row r="506" spans="1:8" s="275" customFormat="1" ht="10.15" x14ac:dyDescent="0.2">
      <c r="A506" s="282"/>
      <c r="B506" s="279" t="s">
        <v>503</v>
      </c>
      <c r="C506" s="276"/>
      <c r="D506" s="386">
        <v>-11</v>
      </c>
      <c r="E506" s="386">
        <v>0.8</v>
      </c>
      <c r="F506" s="386"/>
      <c r="G506" s="386">
        <v>2.1</v>
      </c>
      <c r="H506" s="386">
        <f t="shared" si="42"/>
        <v>-18.48</v>
      </c>
    </row>
    <row r="507" spans="1:8" s="275" customFormat="1" ht="10.15" x14ac:dyDescent="0.2">
      <c r="A507" s="282"/>
      <c r="B507" s="284" t="str">
        <f>"Total item "&amp;A494</f>
        <v>Total item 5.2</v>
      </c>
      <c r="C507" s="276"/>
      <c r="D507" s="386"/>
      <c r="E507" s="386"/>
      <c r="F507" s="386"/>
      <c r="G507" s="386"/>
      <c r="H507" s="383">
        <f>SUM(H495:H506)</f>
        <v>110.90000000000002</v>
      </c>
    </row>
    <row r="508" spans="1:8" s="275" customFormat="1" ht="10.15" x14ac:dyDescent="0.2">
      <c r="A508" s="282"/>
      <c r="B508" s="126"/>
      <c r="C508" s="119"/>
      <c r="D508" s="384"/>
      <c r="E508" s="384"/>
      <c r="F508" s="384"/>
      <c r="G508" s="384"/>
      <c r="H508" s="384"/>
    </row>
    <row r="509" spans="1:8" s="258" customFormat="1" ht="45" x14ac:dyDescent="0.2">
      <c r="A509" s="280" t="s">
        <v>28</v>
      </c>
      <c r="B509" s="261" t="s">
        <v>822</v>
      </c>
      <c r="C509" s="281" t="s">
        <v>11</v>
      </c>
      <c r="D509" s="383"/>
      <c r="E509" s="385"/>
      <c r="F509" s="383"/>
      <c r="G509" s="383"/>
      <c r="H509" s="383"/>
    </row>
    <row r="510" spans="1:8" s="275" customFormat="1" x14ac:dyDescent="0.2">
      <c r="A510" s="282"/>
      <c r="B510" s="279"/>
      <c r="C510" s="276"/>
      <c r="D510" s="386"/>
      <c r="E510" s="386" t="s">
        <v>141</v>
      </c>
      <c r="F510" s="386"/>
      <c r="G510" s="386"/>
      <c r="H510" s="386"/>
    </row>
    <row r="511" spans="1:8" s="275" customFormat="1" x14ac:dyDescent="0.2">
      <c r="A511" s="282"/>
      <c r="B511" s="279" t="s">
        <v>142</v>
      </c>
      <c r="C511" s="276"/>
      <c r="D511" s="386">
        <v>2</v>
      </c>
      <c r="E511" s="386">
        <f>H492</f>
        <v>977.40999999999963</v>
      </c>
      <c r="F511" s="386"/>
      <c r="G511" s="386"/>
      <c r="H511" s="386">
        <f>ROUND(PRODUCT(D511:G511),2)</f>
        <v>1954.82</v>
      </c>
    </row>
    <row r="512" spans="1:8" s="275" customFormat="1" x14ac:dyDescent="0.2">
      <c r="A512" s="282"/>
      <c r="B512" s="279" t="s">
        <v>504</v>
      </c>
      <c r="C512" s="276"/>
      <c r="D512" s="386"/>
      <c r="E512" s="386">
        <v>665.63</v>
      </c>
      <c r="F512" s="386"/>
      <c r="G512" s="386"/>
      <c r="H512" s="386">
        <f t="shared" ref="H512:H513" si="43">ROUND(PRODUCT(D512:G512),2)</f>
        <v>665.63</v>
      </c>
    </row>
    <row r="513" spans="1:8" s="275" customFormat="1" ht="10.15" x14ac:dyDescent="0.2">
      <c r="A513" s="282"/>
      <c r="B513" s="279" t="s">
        <v>505</v>
      </c>
      <c r="C513" s="276"/>
      <c r="D513" s="386"/>
      <c r="E513" s="386">
        <f>H186</f>
        <v>31.990000000000002</v>
      </c>
      <c r="F513" s="386"/>
      <c r="G513" s="386"/>
      <c r="H513" s="386">
        <f t="shared" si="43"/>
        <v>31.99</v>
      </c>
    </row>
    <row r="514" spans="1:8" s="275" customFormat="1" ht="10.15" x14ac:dyDescent="0.2">
      <c r="A514" s="282"/>
      <c r="B514" s="284" t="str">
        <f>"Total item "&amp;A509</f>
        <v>Total item 5.3</v>
      </c>
      <c r="C514" s="276"/>
      <c r="D514" s="386"/>
      <c r="E514" s="386"/>
      <c r="F514" s="386"/>
      <c r="G514" s="386"/>
      <c r="H514" s="383">
        <f>SUM(H511:H513)</f>
        <v>2652.4399999999996</v>
      </c>
    </row>
    <row r="515" spans="1:8" s="275" customFormat="1" ht="10.15" x14ac:dyDescent="0.2">
      <c r="A515" s="282"/>
      <c r="B515" s="126"/>
      <c r="C515" s="119"/>
      <c r="D515" s="384"/>
      <c r="E515" s="384"/>
      <c r="F515" s="384"/>
      <c r="G515" s="384"/>
      <c r="H515" s="384"/>
    </row>
    <row r="516" spans="1:8" s="258" customFormat="1" ht="56.25" x14ac:dyDescent="0.2">
      <c r="A516" s="280" t="s">
        <v>29</v>
      </c>
      <c r="B516" s="261" t="s">
        <v>823</v>
      </c>
      <c r="C516" s="281" t="s">
        <v>11</v>
      </c>
      <c r="D516" s="383"/>
      <c r="E516" s="385"/>
      <c r="F516" s="383"/>
      <c r="G516" s="383"/>
      <c r="H516" s="383"/>
    </row>
    <row r="517" spans="1:8" s="275" customFormat="1" x14ac:dyDescent="0.2">
      <c r="A517" s="282"/>
      <c r="B517" s="279"/>
      <c r="C517" s="276"/>
      <c r="D517" s="386"/>
      <c r="E517" s="386" t="s">
        <v>141</v>
      </c>
      <c r="F517" s="386"/>
      <c r="G517" s="386"/>
      <c r="H517" s="386"/>
    </row>
    <row r="518" spans="1:8" s="275" customFormat="1" x14ac:dyDescent="0.2">
      <c r="A518" s="282"/>
      <c r="B518" s="279" t="s">
        <v>142</v>
      </c>
      <c r="C518" s="276"/>
      <c r="D518" s="386">
        <v>2</v>
      </c>
      <c r="E518" s="386">
        <f>H492</f>
        <v>977.40999999999963</v>
      </c>
      <c r="F518" s="386"/>
      <c r="G518" s="386"/>
      <c r="H518" s="386">
        <f>ROUND(PRODUCT(D518:G518),2)</f>
        <v>1954.82</v>
      </c>
    </row>
    <row r="519" spans="1:8" s="275" customFormat="1" x14ac:dyDescent="0.2">
      <c r="A519" s="282"/>
      <c r="B519" s="279" t="s">
        <v>143</v>
      </c>
      <c r="C519" s="276"/>
      <c r="D519" s="386">
        <v>-1</v>
      </c>
      <c r="E519" s="386">
        <f>H565</f>
        <v>372.88000000000005</v>
      </c>
      <c r="F519" s="386"/>
      <c r="G519" s="386"/>
      <c r="H519" s="386">
        <f t="shared" ref="H519:H521" si="44">ROUND(PRODUCT(D519:G519),2)</f>
        <v>-372.88</v>
      </c>
    </row>
    <row r="520" spans="1:8" s="275" customFormat="1" x14ac:dyDescent="0.2">
      <c r="A520" s="282"/>
      <c r="B520" s="279" t="s">
        <v>504</v>
      </c>
      <c r="C520" s="276"/>
      <c r="D520" s="386"/>
      <c r="E520" s="386">
        <v>665.63</v>
      </c>
      <c r="F520" s="386"/>
      <c r="G520" s="386"/>
      <c r="H520" s="386">
        <f t="shared" si="44"/>
        <v>665.63</v>
      </c>
    </row>
    <row r="521" spans="1:8" s="275" customFormat="1" ht="10.15" x14ac:dyDescent="0.2">
      <c r="A521" s="282"/>
      <c r="B521" s="279" t="s">
        <v>505</v>
      </c>
      <c r="C521" s="276"/>
      <c r="D521" s="386"/>
      <c r="E521" s="386">
        <f>E513</f>
        <v>31.990000000000002</v>
      </c>
      <c r="F521" s="386"/>
      <c r="G521" s="386"/>
      <c r="H521" s="386">
        <f t="shared" si="44"/>
        <v>31.99</v>
      </c>
    </row>
    <row r="522" spans="1:8" s="275" customFormat="1" ht="10.15" x14ac:dyDescent="0.2">
      <c r="A522" s="282"/>
      <c r="B522" s="284" t="str">
        <f>"Total item "&amp;A516</f>
        <v>Total item 5.4</v>
      </c>
      <c r="C522" s="276"/>
      <c r="D522" s="386"/>
      <c r="E522" s="386"/>
      <c r="F522" s="386"/>
      <c r="G522" s="386"/>
      <c r="H522" s="383">
        <f>SUM(H518:H521)</f>
        <v>2279.56</v>
      </c>
    </row>
    <row r="523" spans="1:8" s="275" customFormat="1" ht="10.15" x14ac:dyDescent="0.2">
      <c r="A523" s="282"/>
      <c r="B523" s="126"/>
      <c r="C523" s="119"/>
      <c r="D523" s="384"/>
      <c r="E523" s="384"/>
      <c r="F523" s="384"/>
      <c r="G523" s="384"/>
      <c r="H523" s="384"/>
    </row>
    <row r="524" spans="1:8" s="258" customFormat="1" ht="67.5" x14ac:dyDescent="0.2">
      <c r="A524" s="280" t="s">
        <v>30</v>
      </c>
      <c r="B524" s="261" t="s">
        <v>986</v>
      </c>
      <c r="C524" s="281" t="s">
        <v>11</v>
      </c>
      <c r="D524" s="383"/>
      <c r="E524" s="385"/>
      <c r="F524" s="383"/>
      <c r="G524" s="383"/>
      <c r="H524" s="383"/>
    </row>
    <row r="525" spans="1:8" s="275" customFormat="1" ht="10.15" x14ac:dyDescent="0.2">
      <c r="A525" s="282"/>
      <c r="B525" s="279" t="s">
        <v>506</v>
      </c>
      <c r="C525" s="276"/>
      <c r="D525" s="386"/>
      <c r="E525" s="386">
        <v>4.8</v>
      </c>
      <c r="F525" s="386"/>
      <c r="G525" s="386">
        <v>1.6</v>
      </c>
      <c r="H525" s="386">
        <f>ROUND(PRODUCT(D525:G525),2)</f>
        <v>7.68</v>
      </c>
    </row>
    <row r="526" spans="1:8" s="275" customFormat="1" ht="10.15" x14ac:dyDescent="0.2">
      <c r="A526" s="282"/>
      <c r="B526" s="279" t="s">
        <v>507</v>
      </c>
      <c r="C526" s="276"/>
      <c r="D526" s="386"/>
      <c r="E526" s="386">
        <v>11.45</v>
      </c>
      <c r="F526" s="386"/>
      <c r="G526" s="386">
        <v>1.6</v>
      </c>
      <c r="H526" s="386">
        <f t="shared" ref="H526:H538" si="45">ROUND(PRODUCT(D526:G526),2)</f>
        <v>18.32</v>
      </c>
    </row>
    <row r="527" spans="1:8" s="275" customFormat="1" ht="10.15" x14ac:dyDescent="0.2">
      <c r="A527" s="282"/>
      <c r="B527" s="279" t="s">
        <v>508</v>
      </c>
      <c r="C527" s="276"/>
      <c r="D527" s="386"/>
      <c r="E527" s="386">
        <v>4.3</v>
      </c>
      <c r="F527" s="386"/>
      <c r="G527" s="386">
        <v>1.6</v>
      </c>
      <c r="H527" s="386">
        <f t="shared" si="45"/>
        <v>6.88</v>
      </c>
    </row>
    <row r="528" spans="1:8" s="275" customFormat="1" ht="10.15" x14ac:dyDescent="0.2">
      <c r="A528" s="282"/>
      <c r="B528" s="279" t="s">
        <v>509</v>
      </c>
      <c r="C528" s="276"/>
      <c r="D528" s="386">
        <v>-2</v>
      </c>
      <c r="E528" s="386">
        <v>2</v>
      </c>
      <c r="F528" s="386"/>
      <c r="G528" s="386">
        <v>1.6</v>
      </c>
      <c r="H528" s="386">
        <f t="shared" si="45"/>
        <v>-6.4</v>
      </c>
    </row>
    <row r="529" spans="1:8" s="275" customFormat="1" ht="10.15" x14ac:dyDescent="0.2">
      <c r="A529" s="282"/>
      <c r="B529" s="279" t="s">
        <v>510</v>
      </c>
      <c r="C529" s="276"/>
      <c r="D529" s="386">
        <v>2</v>
      </c>
      <c r="E529" s="386">
        <v>3.62</v>
      </c>
      <c r="F529" s="386"/>
      <c r="G529" s="386">
        <v>1.6</v>
      </c>
      <c r="H529" s="386">
        <f t="shared" si="45"/>
        <v>11.58</v>
      </c>
    </row>
    <row r="530" spans="1:8" s="275" customFormat="1" ht="10.15" x14ac:dyDescent="0.2">
      <c r="A530" s="282"/>
      <c r="B530" s="279"/>
      <c r="C530" s="276"/>
      <c r="D530" s="386"/>
      <c r="E530" s="386">
        <v>1.5</v>
      </c>
      <c r="F530" s="386"/>
      <c r="G530" s="386">
        <v>1.6</v>
      </c>
      <c r="H530" s="386">
        <f t="shared" si="45"/>
        <v>2.4</v>
      </c>
    </row>
    <row r="531" spans="1:8" s="275" customFormat="1" ht="10.15" x14ac:dyDescent="0.2">
      <c r="A531" s="282"/>
      <c r="B531" s="279" t="s">
        <v>511</v>
      </c>
      <c r="C531" s="276"/>
      <c r="D531" s="386">
        <v>-2</v>
      </c>
      <c r="E531" s="386">
        <v>0.9</v>
      </c>
      <c r="F531" s="386"/>
      <c r="G531" s="386">
        <v>1.6</v>
      </c>
      <c r="H531" s="386">
        <f t="shared" si="45"/>
        <v>-2.88</v>
      </c>
    </row>
    <row r="532" spans="1:8" s="275" customFormat="1" ht="10.15" x14ac:dyDescent="0.2">
      <c r="A532" s="282"/>
      <c r="B532" s="279" t="s">
        <v>512</v>
      </c>
      <c r="C532" s="276"/>
      <c r="D532" s="386">
        <v>2</v>
      </c>
      <c r="E532" s="386">
        <v>1.1599999999999999</v>
      </c>
      <c r="F532" s="386"/>
      <c r="G532" s="386">
        <v>1.6</v>
      </c>
      <c r="H532" s="386">
        <f t="shared" si="45"/>
        <v>3.71</v>
      </c>
    </row>
    <row r="533" spans="1:8" s="275" customFormat="1" ht="10.15" x14ac:dyDescent="0.2">
      <c r="A533" s="282"/>
      <c r="B533" s="279" t="s">
        <v>513</v>
      </c>
      <c r="C533" s="276"/>
      <c r="D533" s="386"/>
      <c r="E533" s="386">
        <v>2.5</v>
      </c>
      <c r="F533" s="386"/>
      <c r="G533" s="386">
        <v>1.6</v>
      </c>
      <c r="H533" s="386">
        <f t="shared" si="45"/>
        <v>4</v>
      </c>
    </row>
    <row r="534" spans="1:8" s="275" customFormat="1" x14ac:dyDescent="0.2">
      <c r="A534" s="282"/>
      <c r="B534" s="279" t="s">
        <v>515</v>
      </c>
      <c r="C534" s="276"/>
      <c r="D534" s="386">
        <v>2</v>
      </c>
      <c r="E534" s="386">
        <v>35.770000000000003</v>
      </c>
      <c r="F534" s="386"/>
      <c r="G534" s="386">
        <v>1.6</v>
      </c>
      <c r="H534" s="386">
        <f t="shared" si="45"/>
        <v>114.46</v>
      </c>
    </row>
    <row r="535" spans="1:8" s="275" customFormat="1" ht="10.15" x14ac:dyDescent="0.2">
      <c r="A535" s="282"/>
      <c r="B535" s="279" t="s">
        <v>511</v>
      </c>
      <c r="C535" s="276"/>
      <c r="D535" s="386">
        <v>-10</v>
      </c>
      <c r="E535" s="386">
        <v>0.8</v>
      </c>
      <c r="F535" s="386"/>
      <c r="G535" s="386">
        <v>1.6</v>
      </c>
      <c r="H535" s="386">
        <f t="shared" si="45"/>
        <v>-12.8</v>
      </c>
    </row>
    <row r="536" spans="1:8" s="275" customFormat="1" ht="10.15" x14ac:dyDescent="0.2">
      <c r="A536" s="282"/>
      <c r="B536" s="279" t="s">
        <v>485</v>
      </c>
      <c r="C536" s="276"/>
      <c r="D536" s="386"/>
      <c r="E536" s="386">
        <v>4.3</v>
      </c>
      <c r="F536" s="386"/>
      <c r="G536" s="386">
        <v>1.6</v>
      </c>
      <c r="H536" s="386">
        <f t="shared" si="45"/>
        <v>6.88</v>
      </c>
    </row>
    <row r="537" spans="1:8" s="275" customFormat="1" ht="10.15" x14ac:dyDescent="0.2">
      <c r="A537" s="282"/>
      <c r="B537" s="279" t="s">
        <v>516</v>
      </c>
      <c r="C537" s="276"/>
      <c r="D537" s="386"/>
      <c r="E537" s="386">
        <v>3.95</v>
      </c>
      <c r="F537" s="386"/>
      <c r="G537" s="386">
        <v>1.6</v>
      </c>
      <c r="H537" s="386">
        <f t="shared" si="45"/>
        <v>6.32</v>
      </c>
    </row>
    <row r="538" spans="1:8" s="275" customFormat="1" ht="10.15" x14ac:dyDescent="0.2">
      <c r="A538" s="282"/>
      <c r="B538" s="279"/>
      <c r="C538" s="276"/>
      <c r="D538" s="386"/>
      <c r="E538" s="386">
        <v>2.83</v>
      </c>
      <c r="F538" s="386"/>
      <c r="G538" s="386">
        <v>1.6</v>
      </c>
      <c r="H538" s="386">
        <f t="shared" si="45"/>
        <v>4.53</v>
      </c>
    </row>
    <row r="539" spans="1:8" s="275" customFormat="1" ht="10.15" x14ac:dyDescent="0.2">
      <c r="A539" s="282"/>
      <c r="B539" s="284" t="s">
        <v>472</v>
      </c>
      <c r="C539" s="276"/>
      <c r="D539" s="386"/>
      <c r="E539" s="386"/>
      <c r="F539" s="386"/>
      <c r="G539" s="386"/>
      <c r="H539" s="386"/>
    </row>
    <row r="540" spans="1:8" s="275" customFormat="1" ht="10.15" x14ac:dyDescent="0.2">
      <c r="A540" s="282"/>
      <c r="B540" s="279" t="s">
        <v>518</v>
      </c>
      <c r="C540" s="276"/>
      <c r="D540" s="386"/>
      <c r="E540" s="386">
        <v>3.2</v>
      </c>
      <c r="F540" s="386"/>
      <c r="G540" s="386">
        <v>2.7</v>
      </c>
      <c r="H540" s="386">
        <f t="shared" ref="H540:H547" si="46">ROUND(PRODUCT(D540:G540),2)</f>
        <v>8.64</v>
      </c>
    </row>
    <row r="541" spans="1:8" s="275" customFormat="1" x14ac:dyDescent="0.2">
      <c r="A541" s="282"/>
      <c r="B541" s="279" t="s">
        <v>519</v>
      </c>
      <c r="C541" s="276"/>
      <c r="D541" s="386"/>
      <c r="E541" s="386">
        <v>4.54</v>
      </c>
      <c r="F541" s="386"/>
      <c r="G541" s="386">
        <v>2.7</v>
      </c>
      <c r="H541" s="386">
        <f t="shared" si="46"/>
        <v>12.26</v>
      </c>
    </row>
    <row r="542" spans="1:8" s="275" customFormat="1" x14ac:dyDescent="0.2">
      <c r="A542" s="282"/>
      <c r="B542" s="279" t="s">
        <v>520</v>
      </c>
      <c r="C542" s="276"/>
      <c r="D542" s="386"/>
      <c r="E542" s="386">
        <v>8.65</v>
      </c>
      <c r="F542" s="386"/>
      <c r="G542" s="386">
        <v>2.7</v>
      </c>
      <c r="H542" s="386">
        <f t="shared" si="46"/>
        <v>23.36</v>
      </c>
    </row>
    <row r="543" spans="1:8" s="275" customFormat="1" ht="10.15" x14ac:dyDescent="0.2">
      <c r="A543" s="282"/>
      <c r="B543" s="279" t="s">
        <v>521</v>
      </c>
      <c r="C543" s="276"/>
      <c r="D543" s="386">
        <v>2</v>
      </c>
      <c r="E543" s="386">
        <v>2.0499999999999998</v>
      </c>
      <c r="F543" s="386"/>
      <c r="G543" s="386">
        <v>2.7</v>
      </c>
      <c r="H543" s="386">
        <f t="shared" si="46"/>
        <v>11.07</v>
      </c>
    </row>
    <row r="544" spans="1:8" s="275" customFormat="1" ht="10.15" x14ac:dyDescent="0.2">
      <c r="A544" s="282"/>
      <c r="B544" s="279"/>
      <c r="C544" s="276"/>
      <c r="D544" s="386">
        <v>2</v>
      </c>
      <c r="E544" s="386">
        <v>1.8</v>
      </c>
      <c r="F544" s="386"/>
      <c r="G544" s="386">
        <v>2.7</v>
      </c>
      <c r="H544" s="386">
        <f t="shared" si="46"/>
        <v>9.7200000000000006</v>
      </c>
    </row>
    <row r="545" spans="1:8" s="275" customFormat="1" x14ac:dyDescent="0.2">
      <c r="A545" s="282"/>
      <c r="B545" s="279" t="s">
        <v>522</v>
      </c>
      <c r="C545" s="276"/>
      <c r="D545" s="386">
        <v>3</v>
      </c>
      <c r="E545" s="386">
        <v>1.35</v>
      </c>
      <c r="F545" s="386"/>
      <c r="G545" s="386">
        <v>2.7</v>
      </c>
      <c r="H545" s="386">
        <f t="shared" si="46"/>
        <v>10.94</v>
      </c>
    </row>
    <row r="546" spans="1:8" s="275" customFormat="1" ht="10.15" x14ac:dyDescent="0.2">
      <c r="A546" s="282"/>
      <c r="B546" s="279"/>
      <c r="C546" s="276"/>
      <c r="D546" s="386"/>
      <c r="E546" s="386">
        <v>0.65</v>
      </c>
      <c r="F546" s="386"/>
      <c r="G546" s="386">
        <v>2.7</v>
      </c>
      <c r="H546" s="386">
        <f t="shared" si="46"/>
        <v>1.76</v>
      </c>
    </row>
    <row r="547" spans="1:8" s="275" customFormat="1" ht="10.15" x14ac:dyDescent="0.2">
      <c r="A547" s="282"/>
      <c r="B547" s="279" t="s">
        <v>509</v>
      </c>
      <c r="C547" s="276"/>
      <c r="D547" s="386">
        <v>-2</v>
      </c>
      <c r="E547" s="386">
        <v>0.9</v>
      </c>
      <c r="F547" s="386"/>
      <c r="G547" s="386">
        <v>2.1</v>
      </c>
      <c r="H547" s="386">
        <f t="shared" si="46"/>
        <v>-3.78</v>
      </c>
    </row>
    <row r="548" spans="1:8" s="275" customFormat="1" ht="10.15" x14ac:dyDescent="0.2">
      <c r="A548" s="282"/>
      <c r="B548" s="284" t="s">
        <v>500</v>
      </c>
      <c r="C548" s="276"/>
      <c r="D548" s="386"/>
      <c r="E548" s="386"/>
      <c r="F548" s="386"/>
      <c r="G548" s="386"/>
      <c r="H548" s="386"/>
    </row>
    <row r="549" spans="1:8" s="275" customFormat="1" ht="10.15" x14ac:dyDescent="0.2">
      <c r="A549" s="282"/>
      <c r="B549" s="279" t="s">
        <v>523</v>
      </c>
      <c r="C549" s="276"/>
      <c r="D549" s="386">
        <v>2</v>
      </c>
      <c r="E549" s="386">
        <v>5.15</v>
      </c>
      <c r="F549" s="386"/>
      <c r="G549" s="386">
        <v>2.7</v>
      </c>
      <c r="H549" s="386">
        <f t="shared" ref="H549:H564" si="47">ROUND(PRODUCT(D549:G549),2)</f>
        <v>27.81</v>
      </c>
    </row>
    <row r="550" spans="1:8" s="275" customFormat="1" ht="10.15" x14ac:dyDescent="0.2">
      <c r="A550" s="282"/>
      <c r="B550" s="279"/>
      <c r="C550" s="276"/>
      <c r="D550" s="386">
        <v>2</v>
      </c>
      <c r="E550" s="386">
        <v>3.47</v>
      </c>
      <c r="F550" s="386"/>
      <c r="G550" s="386">
        <v>2.7</v>
      </c>
      <c r="H550" s="386">
        <f t="shared" si="47"/>
        <v>18.739999999999998</v>
      </c>
    </row>
    <row r="551" spans="1:8" s="275" customFormat="1" ht="10.15" x14ac:dyDescent="0.2">
      <c r="A551" s="282"/>
      <c r="B551" s="279" t="s">
        <v>524</v>
      </c>
      <c r="C551" s="276"/>
      <c r="D551" s="386">
        <v>2</v>
      </c>
      <c r="E551" s="386">
        <v>2.13</v>
      </c>
      <c r="F551" s="386"/>
      <c r="G551" s="386">
        <v>2.7</v>
      </c>
      <c r="H551" s="386">
        <f t="shared" si="47"/>
        <v>11.5</v>
      </c>
    </row>
    <row r="552" spans="1:8" s="275" customFormat="1" ht="10.15" x14ac:dyDescent="0.2">
      <c r="A552" s="282"/>
      <c r="B552" s="279"/>
      <c r="C552" s="276"/>
      <c r="D552" s="386">
        <v>2</v>
      </c>
      <c r="E552" s="386">
        <v>1.7</v>
      </c>
      <c r="F552" s="386"/>
      <c r="G552" s="386">
        <v>2.7</v>
      </c>
      <c r="H552" s="386">
        <f t="shared" si="47"/>
        <v>9.18</v>
      </c>
    </row>
    <row r="553" spans="1:8" s="275" customFormat="1" ht="10.15" x14ac:dyDescent="0.2">
      <c r="A553" s="282"/>
      <c r="B553" s="279" t="s">
        <v>509</v>
      </c>
      <c r="C553" s="276"/>
      <c r="D553" s="386">
        <v>-2</v>
      </c>
      <c r="E553" s="386">
        <v>0.9</v>
      </c>
      <c r="F553" s="386"/>
      <c r="G553" s="386">
        <v>2.1</v>
      </c>
      <c r="H553" s="386">
        <f t="shared" si="47"/>
        <v>-3.78</v>
      </c>
    </row>
    <row r="554" spans="1:8" s="275" customFormat="1" ht="10.15" x14ac:dyDescent="0.2">
      <c r="A554" s="282"/>
      <c r="B554" s="284" t="s">
        <v>496</v>
      </c>
      <c r="C554" s="276"/>
      <c r="D554" s="386">
        <v>2</v>
      </c>
      <c r="E554" s="386">
        <v>3.05</v>
      </c>
      <c r="F554" s="386"/>
      <c r="G554" s="386">
        <v>2.9</v>
      </c>
      <c r="H554" s="386">
        <f t="shared" si="47"/>
        <v>17.690000000000001</v>
      </c>
    </row>
    <row r="555" spans="1:8" s="275" customFormat="1" ht="10.15" x14ac:dyDescent="0.2">
      <c r="A555" s="282"/>
      <c r="B555" s="279"/>
      <c r="C555" s="276"/>
      <c r="D555" s="386">
        <v>2</v>
      </c>
      <c r="E555" s="386">
        <v>3</v>
      </c>
      <c r="F555" s="386"/>
      <c r="G555" s="386">
        <v>2.9</v>
      </c>
      <c r="H555" s="386">
        <f t="shared" si="47"/>
        <v>17.399999999999999</v>
      </c>
    </row>
    <row r="556" spans="1:8" s="275" customFormat="1" ht="10.15" x14ac:dyDescent="0.2">
      <c r="A556" s="282"/>
      <c r="B556" s="279" t="s">
        <v>494</v>
      </c>
      <c r="C556" s="276"/>
      <c r="D556" s="386">
        <v>2</v>
      </c>
      <c r="E556" s="386">
        <v>1.95</v>
      </c>
      <c r="F556" s="386"/>
      <c r="G556" s="386">
        <v>2.4</v>
      </c>
      <c r="H556" s="386">
        <f t="shared" si="47"/>
        <v>9.36</v>
      </c>
    </row>
    <row r="557" spans="1:8" s="275" customFormat="1" ht="10.15" x14ac:dyDescent="0.2">
      <c r="A557" s="282"/>
      <c r="B557" s="279"/>
      <c r="C557" s="276"/>
      <c r="D557" s="386">
        <v>2</v>
      </c>
      <c r="E557" s="386">
        <v>1.35</v>
      </c>
      <c r="F557" s="386"/>
      <c r="G557" s="386">
        <v>2.4</v>
      </c>
      <c r="H557" s="386">
        <f t="shared" si="47"/>
        <v>6.48</v>
      </c>
    </row>
    <row r="558" spans="1:8" s="275" customFormat="1" x14ac:dyDescent="0.2">
      <c r="A558" s="282"/>
      <c r="B558" s="279" t="s">
        <v>499</v>
      </c>
      <c r="C558" s="276"/>
      <c r="D558" s="386">
        <v>-1</v>
      </c>
      <c r="E558" s="386">
        <v>2.4</v>
      </c>
      <c r="F558" s="386"/>
      <c r="G558" s="386">
        <v>1.1000000000000001</v>
      </c>
      <c r="H558" s="386">
        <f t="shared" si="47"/>
        <v>-2.64</v>
      </c>
    </row>
    <row r="559" spans="1:8" s="275" customFormat="1" ht="10.15" x14ac:dyDescent="0.2">
      <c r="A559" s="282"/>
      <c r="B559" s="279"/>
      <c r="C559" s="276"/>
      <c r="D559" s="386">
        <v>-1</v>
      </c>
      <c r="E559" s="386">
        <v>2</v>
      </c>
      <c r="F559" s="386"/>
      <c r="G559" s="386">
        <v>1.1000000000000001</v>
      </c>
      <c r="H559" s="386">
        <f t="shared" si="47"/>
        <v>-2.2000000000000002</v>
      </c>
    </row>
    <row r="560" spans="1:8" s="275" customFormat="1" ht="10.15" x14ac:dyDescent="0.2">
      <c r="A560" s="282"/>
      <c r="B560" s="279"/>
      <c r="C560" s="276"/>
      <c r="D560" s="386">
        <v>-2</v>
      </c>
      <c r="E560" s="386">
        <v>0.7</v>
      </c>
      <c r="F560" s="386"/>
      <c r="G560" s="386">
        <v>2.1</v>
      </c>
      <c r="H560" s="386">
        <f t="shared" si="47"/>
        <v>-2.94</v>
      </c>
    </row>
    <row r="561" spans="1:8" s="275" customFormat="1" ht="10.15" x14ac:dyDescent="0.2">
      <c r="A561" s="282"/>
      <c r="B561" s="279" t="s">
        <v>525</v>
      </c>
      <c r="C561" s="276"/>
      <c r="D561" s="386">
        <v>2</v>
      </c>
      <c r="E561" s="386">
        <v>1.2</v>
      </c>
      <c r="F561" s="386"/>
      <c r="G561" s="386">
        <v>4</v>
      </c>
      <c r="H561" s="386">
        <f t="shared" si="47"/>
        <v>9.6</v>
      </c>
    </row>
    <row r="562" spans="1:8" s="275" customFormat="1" ht="10.15" x14ac:dyDescent="0.2">
      <c r="A562" s="282"/>
      <c r="B562" s="279"/>
      <c r="C562" s="276"/>
      <c r="D562" s="386">
        <v>2</v>
      </c>
      <c r="E562" s="386">
        <v>0.25</v>
      </c>
      <c r="F562" s="386"/>
      <c r="G562" s="386">
        <v>4</v>
      </c>
      <c r="H562" s="386">
        <f t="shared" si="47"/>
        <v>2</v>
      </c>
    </row>
    <row r="563" spans="1:8" s="275" customFormat="1" ht="22.5" x14ac:dyDescent="0.2">
      <c r="A563" s="282"/>
      <c r="B563" s="279" t="s">
        <v>497</v>
      </c>
      <c r="C563" s="276"/>
      <c r="D563" s="386">
        <v>10</v>
      </c>
      <c r="E563" s="386">
        <v>0.1</v>
      </c>
      <c r="F563" s="386"/>
      <c r="G563" s="386">
        <v>5.95</v>
      </c>
      <c r="H563" s="386">
        <f t="shared" si="47"/>
        <v>5.95</v>
      </c>
    </row>
    <row r="564" spans="1:8" s="275" customFormat="1" x14ac:dyDescent="0.2">
      <c r="A564" s="282"/>
      <c r="B564" s="279" t="s">
        <v>498</v>
      </c>
      <c r="C564" s="276"/>
      <c r="D564" s="386"/>
      <c r="E564" s="386">
        <v>36</v>
      </c>
      <c r="F564" s="386"/>
      <c r="G564" s="386">
        <v>0.28000000000000003</v>
      </c>
      <c r="H564" s="386">
        <f t="shared" si="47"/>
        <v>10.08</v>
      </c>
    </row>
    <row r="565" spans="1:8" s="275" customFormat="1" ht="10.15" x14ac:dyDescent="0.2">
      <c r="A565" s="282"/>
      <c r="B565" s="284" t="str">
        <f>"Total item "&amp;A524</f>
        <v>Total item 5.5</v>
      </c>
      <c r="C565" s="276"/>
      <c r="D565" s="386"/>
      <c r="E565" s="386"/>
      <c r="F565" s="386"/>
      <c r="G565" s="386"/>
      <c r="H565" s="383">
        <f>SUM(H525:H564)</f>
        <v>372.88000000000005</v>
      </c>
    </row>
    <row r="566" spans="1:8" s="275" customFormat="1" ht="10.15" x14ac:dyDescent="0.2">
      <c r="A566" s="282"/>
      <c r="B566" s="126"/>
      <c r="C566" s="119"/>
      <c r="D566" s="384"/>
      <c r="E566" s="384"/>
      <c r="F566" s="384"/>
      <c r="G566" s="384"/>
      <c r="H566" s="384"/>
    </row>
    <row r="567" spans="1:8" s="258" customFormat="1" ht="33.75" x14ac:dyDescent="0.2">
      <c r="A567" s="280" t="s">
        <v>31</v>
      </c>
      <c r="B567" s="285" t="s">
        <v>801</v>
      </c>
      <c r="C567" s="281" t="s">
        <v>11</v>
      </c>
      <c r="D567" s="383"/>
      <c r="E567" s="383"/>
      <c r="F567" s="383"/>
      <c r="G567" s="383"/>
      <c r="H567" s="383"/>
    </row>
    <row r="568" spans="1:8" s="270" customFormat="1" ht="10.15" x14ac:dyDescent="0.2">
      <c r="A568" s="271"/>
      <c r="B568" s="272" t="s">
        <v>526</v>
      </c>
      <c r="C568" s="274"/>
      <c r="D568" s="401"/>
      <c r="E568" s="401"/>
      <c r="F568" s="401"/>
      <c r="G568" s="401"/>
      <c r="H568" s="401"/>
    </row>
    <row r="569" spans="1:8" s="275" customFormat="1" ht="10.15" x14ac:dyDescent="0.2">
      <c r="A569" s="282"/>
      <c r="B569" s="279" t="s">
        <v>472</v>
      </c>
      <c r="C569" s="276"/>
      <c r="D569" s="386">
        <v>2</v>
      </c>
      <c r="E569" s="386">
        <v>1.2</v>
      </c>
      <c r="F569" s="386"/>
      <c r="G569" s="386">
        <v>0.5</v>
      </c>
      <c r="H569" s="386">
        <f>ROUND(PRODUCT(D569:G569),2)</f>
        <v>1.2</v>
      </c>
    </row>
    <row r="570" spans="1:8" s="275" customFormat="1" ht="10.15" x14ac:dyDescent="0.2">
      <c r="A570" s="282"/>
      <c r="B570" s="279" t="s">
        <v>500</v>
      </c>
      <c r="C570" s="276"/>
      <c r="D570" s="386"/>
      <c r="E570" s="386">
        <v>1.2</v>
      </c>
      <c r="F570" s="386"/>
      <c r="G570" s="386">
        <v>0.5</v>
      </c>
      <c r="H570" s="386">
        <f>ROUND(PRODUCT(D570:G570),2)</f>
        <v>0.6</v>
      </c>
    </row>
    <row r="571" spans="1:8" s="275" customFormat="1" x14ac:dyDescent="0.2">
      <c r="A571" s="282"/>
      <c r="B571" s="284" t="s">
        <v>527</v>
      </c>
      <c r="C571" s="276"/>
      <c r="D571" s="386"/>
      <c r="E571" s="386"/>
      <c r="F571" s="386"/>
      <c r="G571" s="386"/>
      <c r="H571" s="386"/>
    </row>
    <row r="572" spans="1:8" s="275" customFormat="1" ht="10.15" x14ac:dyDescent="0.2">
      <c r="A572" s="282"/>
      <c r="B572" s="279" t="s">
        <v>528</v>
      </c>
      <c r="C572" s="276"/>
      <c r="D572" s="386"/>
      <c r="E572" s="386">
        <v>3.87</v>
      </c>
      <c r="F572" s="386"/>
      <c r="G572" s="386">
        <v>2</v>
      </c>
      <c r="H572" s="386">
        <f t="shared" ref="H572:H578" si="48">ROUND(PRODUCT(D572:G572),2)</f>
        <v>7.74</v>
      </c>
    </row>
    <row r="573" spans="1:8" s="275" customFormat="1" ht="10.15" x14ac:dyDescent="0.2">
      <c r="A573" s="282"/>
      <c r="B573" s="279"/>
      <c r="C573" s="276"/>
      <c r="D573" s="386"/>
      <c r="E573" s="386">
        <v>2.5</v>
      </c>
      <c r="F573" s="386"/>
      <c r="G573" s="386">
        <v>2</v>
      </c>
      <c r="H573" s="386">
        <f t="shared" si="48"/>
        <v>5</v>
      </c>
    </row>
    <row r="574" spans="1:8" s="275" customFormat="1" x14ac:dyDescent="0.2">
      <c r="A574" s="282"/>
      <c r="B574" s="279" t="s">
        <v>529</v>
      </c>
      <c r="C574" s="276"/>
      <c r="D574" s="386"/>
      <c r="E574" s="386">
        <v>17.350000000000001</v>
      </c>
      <c r="F574" s="386"/>
      <c r="G574" s="386">
        <v>2</v>
      </c>
      <c r="H574" s="386">
        <f t="shared" si="48"/>
        <v>34.700000000000003</v>
      </c>
    </row>
    <row r="575" spans="1:8" s="275" customFormat="1" ht="10.15" x14ac:dyDescent="0.2">
      <c r="A575" s="282"/>
      <c r="B575" s="284"/>
      <c r="C575" s="276"/>
      <c r="D575" s="386"/>
      <c r="E575" s="386">
        <v>2.5</v>
      </c>
      <c r="F575" s="386"/>
      <c r="G575" s="386">
        <v>2</v>
      </c>
      <c r="H575" s="386">
        <f t="shared" si="48"/>
        <v>5</v>
      </c>
    </row>
    <row r="576" spans="1:8" s="275" customFormat="1" ht="10.15" x14ac:dyDescent="0.2">
      <c r="A576" s="282"/>
      <c r="B576" s="279" t="s">
        <v>530</v>
      </c>
      <c r="C576" s="276"/>
      <c r="D576" s="386"/>
      <c r="E576" s="386">
        <v>15.25</v>
      </c>
      <c r="F576" s="386"/>
      <c r="G576" s="386">
        <v>3.25</v>
      </c>
      <c r="H576" s="386">
        <f t="shared" si="48"/>
        <v>49.56</v>
      </c>
    </row>
    <row r="577" spans="1:8" s="275" customFormat="1" ht="10.15" x14ac:dyDescent="0.2">
      <c r="A577" s="282"/>
      <c r="B577" s="279"/>
      <c r="C577" s="276"/>
      <c r="D577" s="386"/>
      <c r="E577" s="386">
        <v>5.58</v>
      </c>
      <c r="F577" s="386"/>
      <c r="G577" s="386">
        <v>1.81</v>
      </c>
      <c r="H577" s="386">
        <f t="shared" si="48"/>
        <v>10.1</v>
      </c>
    </row>
    <row r="578" spans="1:8" s="275" customFormat="1" ht="10.15" x14ac:dyDescent="0.2">
      <c r="A578" s="282"/>
      <c r="B578" s="279"/>
      <c r="C578" s="276"/>
      <c r="D578" s="386">
        <v>2</v>
      </c>
      <c r="E578" s="386">
        <v>5.68</v>
      </c>
      <c r="F578" s="386"/>
      <c r="G578" s="386">
        <v>1.81</v>
      </c>
      <c r="H578" s="386">
        <f t="shared" si="48"/>
        <v>20.56</v>
      </c>
    </row>
    <row r="579" spans="1:8" s="275" customFormat="1" ht="10.15" x14ac:dyDescent="0.2">
      <c r="A579" s="282"/>
      <c r="B579" s="284" t="str">
        <f>"Total item "&amp;A567</f>
        <v>Total item 5.6</v>
      </c>
      <c r="C579" s="276"/>
      <c r="D579" s="386"/>
      <c r="E579" s="386"/>
      <c r="F579" s="386"/>
      <c r="G579" s="386"/>
      <c r="H579" s="383">
        <f>SUM(H569:H578)</f>
        <v>134.46</v>
      </c>
    </row>
    <row r="580" spans="1:8" s="275" customFormat="1" ht="10.15" x14ac:dyDescent="0.2">
      <c r="A580" s="282"/>
      <c r="B580" s="126"/>
      <c r="C580" s="119"/>
      <c r="D580" s="384"/>
      <c r="E580" s="384"/>
      <c r="F580" s="384"/>
      <c r="G580" s="384"/>
      <c r="H580" s="384"/>
    </row>
    <row r="581" spans="1:8" s="258" customFormat="1" ht="33.6" customHeight="1" x14ac:dyDescent="0.2">
      <c r="A581" s="280" t="s">
        <v>32</v>
      </c>
      <c r="B581" s="261" t="s">
        <v>825</v>
      </c>
      <c r="C581" s="281" t="s">
        <v>11</v>
      </c>
      <c r="D581" s="383"/>
      <c r="E581" s="383"/>
      <c r="F581" s="383"/>
      <c r="G581" s="383"/>
      <c r="H581" s="383"/>
    </row>
    <row r="582" spans="1:8" s="275" customFormat="1" ht="10.15" x14ac:dyDescent="0.2">
      <c r="A582" s="282"/>
      <c r="B582" s="284" t="s">
        <v>472</v>
      </c>
      <c r="C582" s="276"/>
      <c r="D582" s="386"/>
      <c r="E582" s="386"/>
      <c r="F582" s="386"/>
      <c r="G582" s="386"/>
      <c r="H582" s="386"/>
    </row>
    <row r="583" spans="1:8" s="275" customFormat="1" ht="10.15" x14ac:dyDescent="0.2">
      <c r="A583" s="282"/>
      <c r="B583" s="279" t="s">
        <v>518</v>
      </c>
      <c r="C583" s="276"/>
      <c r="D583" s="386"/>
      <c r="E583" s="386">
        <v>3.2</v>
      </c>
      <c r="F583" s="386"/>
      <c r="G583" s="386">
        <v>2.7</v>
      </c>
      <c r="H583" s="386">
        <f t="shared" ref="H583:H591" si="49">ROUND(PRODUCT(D583:G583),2)</f>
        <v>8.64</v>
      </c>
    </row>
    <row r="584" spans="1:8" s="275" customFormat="1" x14ac:dyDescent="0.2">
      <c r="A584" s="282"/>
      <c r="B584" s="279" t="s">
        <v>519</v>
      </c>
      <c r="C584" s="276"/>
      <c r="D584" s="386"/>
      <c r="E584" s="386">
        <v>4.54</v>
      </c>
      <c r="F584" s="386"/>
      <c r="G584" s="386">
        <v>2.7</v>
      </c>
      <c r="H584" s="386">
        <f t="shared" si="49"/>
        <v>12.26</v>
      </c>
    </row>
    <row r="585" spans="1:8" s="275" customFormat="1" x14ac:dyDescent="0.2">
      <c r="A585" s="282"/>
      <c r="B585" s="279" t="s">
        <v>520</v>
      </c>
      <c r="C585" s="276"/>
      <c r="D585" s="386"/>
      <c r="E585" s="386">
        <v>8.65</v>
      </c>
      <c r="F585" s="386"/>
      <c r="G585" s="386">
        <v>2.7</v>
      </c>
      <c r="H585" s="386">
        <f t="shared" si="49"/>
        <v>23.36</v>
      </c>
    </row>
    <row r="586" spans="1:8" s="275" customFormat="1" ht="10.15" x14ac:dyDescent="0.2">
      <c r="A586" s="282"/>
      <c r="B586" s="279" t="s">
        <v>521</v>
      </c>
      <c r="C586" s="276"/>
      <c r="D586" s="386">
        <v>2</v>
      </c>
      <c r="E586" s="386">
        <v>2.0499999999999998</v>
      </c>
      <c r="F586" s="386"/>
      <c r="G586" s="386">
        <v>2.7</v>
      </c>
      <c r="H586" s="386">
        <f t="shared" si="49"/>
        <v>11.07</v>
      </c>
    </row>
    <row r="587" spans="1:8" s="275" customFormat="1" ht="10.15" x14ac:dyDescent="0.2">
      <c r="A587" s="282"/>
      <c r="B587" s="279"/>
      <c r="C587" s="276"/>
      <c r="D587" s="386">
        <v>2</v>
      </c>
      <c r="E587" s="386">
        <v>1.8</v>
      </c>
      <c r="F587" s="386"/>
      <c r="G587" s="386">
        <v>2.7</v>
      </c>
      <c r="H587" s="386">
        <f t="shared" si="49"/>
        <v>9.7200000000000006</v>
      </c>
    </row>
    <row r="588" spans="1:8" s="275" customFormat="1" x14ac:dyDescent="0.2">
      <c r="A588" s="282"/>
      <c r="B588" s="279" t="s">
        <v>522</v>
      </c>
      <c r="C588" s="276"/>
      <c r="D588" s="386">
        <v>3</v>
      </c>
      <c r="E588" s="386">
        <v>1.35</v>
      </c>
      <c r="F588" s="386"/>
      <c r="G588" s="386">
        <v>2.7</v>
      </c>
      <c r="H588" s="386">
        <f t="shared" si="49"/>
        <v>10.94</v>
      </c>
    </row>
    <row r="589" spans="1:8" s="275" customFormat="1" ht="10.15" x14ac:dyDescent="0.2">
      <c r="A589" s="282"/>
      <c r="B589" s="279"/>
      <c r="C589" s="276"/>
      <c r="D589" s="386"/>
      <c r="E589" s="386">
        <v>0.65</v>
      </c>
      <c r="F589" s="386"/>
      <c r="G589" s="386">
        <v>2.7</v>
      </c>
      <c r="H589" s="386">
        <f t="shared" si="49"/>
        <v>1.76</v>
      </c>
    </row>
    <row r="590" spans="1:8" s="275" customFormat="1" ht="10.15" x14ac:dyDescent="0.2">
      <c r="A590" s="282"/>
      <c r="B590" s="279" t="s">
        <v>509</v>
      </c>
      <c r="C590" s="276"/>
      <c r="D590" s="386">
        <v>-2</v>
      </c>
      <c r="E590" s="386">
        <v>0.9</v>
      </c>
      <c r="F590" s="386"/>
      <c r="G590" s="386">
        <v>2.1</v>
      </c>
      <c r="H590" s="386">
        <f t="shared" si="49"/>
        <v>-3.78</v>
      </c>
    </row>
    <row r="591" spans="1:8" s="275" customFormat="1" ht="10.15" x14ac:dyDescent="0.2">
      <c r="A591" s="282"/>
      <c r="B591" s="279"/>
      <c r="C591" s="276"/>
      <c r="D591" s="386">
        <v>-2</v>
      </c>
      <c r="E591" s="386">
        <v>1.2</v>
      </c>
      <c r="F591" s="386"/>
      <c r="G591" s="386">
        <v>0.5</v>
      </c>
      <c r="H591" s="386">
        <f t="shared" si="49"/>
        <v>-1.2</v>
      </c>
    </row>
    <row r="592" spans="1:8" s="275" customFormat="1" ht="10.15" x14ac:dyDescent="0.2">
      <c r="A592" s="282"/>
      <c r="B592" s="284" t="s">
        <v>500</v>
      </c>
      <c r="C592" s="276"/>
      <c r="D592" s="386"/>
      <c r="E592" s="386"/>
      <c r="F592" s="386"/>
      <c r="G592" s="386"/>
      <c r="H592" s="386"/>
    </row>
    <row r="593" spans="1:8" s="275" customFormat="1" ht="10.15" x14ac:dyDescent="0.2">
      <c r="A593" s="282"/>
      <c r="B593" s="279" t="s">
        <v>523</v>
      </c>
      <c r="C593" s="276"/>
      <c r="D593" s="386">
        <v>2</v>
      </c>
      <c r="E593" s="386">
        <v>5.15</v>
      </c>
      <c r="F593" s="386"/>
      <c r="G593" s="386">
        <v>2.7</v>
      </c>
      <c r="H593" s="386">
        <f t="shared" ref="H593:H603" si="50">ROUND(PRODUCT(D593:G593),2)</f>
        <v>27.81</v>
      </c>
    </row>
    <row r="594" spans="1:8" s="275" customFormat="1" ht="10.15" x14ac:dyDescent="0.2">
      <c r="A594" s="282"/>
      <c r="B594" s="279"/>
      <c r="C594" s="276"/>
      <c r="D594" s="386">
        <v>2</v>
      </c>
      <c r="E594" s="386">
        <v>3.47</v>
      </c>
      <c r="F594" s="386"/>
      <c r="G594" s="386">
        <v>2.7</v>
      </c>
      <c r="H594" s="386">
        <f t="shared" si="50"/>
        <v>18.739999999999998</v>
      </c>
    </row>
    <row r="595" spans="1:8" s="275" customFormat="1" ht="10.15" x14ac:dyDescent="0.2">
      <c r="A595" s="282"/>
      <c r="B595" s="279" t="s">
        <v>524</v>
      </c>
      <c r="C595" s="276"/>
      <c r="D595" s="386">
        <v>2</v>
      </c>
      <c r="E595" s="386">
        <v>2.13</v>
      </c>
      <c r="F595" s="386"/>
      <c r="G595" s="386">
        <v>2.7</v>
      </c>
      <c r="H595" s="386">
        <f t="shared" si="50"/>
        <v>11.5</v>
      </c>
    </row>
    <row r="596" spans="1:8" s="275" customFormat="1" ht="10.15" x14ac:dyDescent="0.2">
      <c r="A596" s="282"/>
      <c r="B596" s="279"/>
      <c r="C596" s="276"/>
      <c r="D596" s="386">
        <v>2</v>
      </c>
      <c r="E596" s="386">
        <v>1.7</v>
      </c>
      <c r="F596" s="386"/>
      <c r="G596" s="386">
        <v>2.7</v>
      </c>
      <c r="H596" s="386">
        <f t="shared" si="50"/>
        <v>9.18</v>
      </c>
    </row>
    <row r="597" spans="1:8" s="275" customFormat="1" ht="10.15" x14ac:dyDescent="0.2">
      <c r="A597" s="282"/>
      <c r="B597" s="279" t="s">
        <v>509</v>
      </c>
      <c r="C597" s="276"/>
      <c r="D597" s="386">
        <v>-2</v>
      </c>
      <c r="E597" s="386">
        <v>0.9</v>
      </c>
      <c r="F597" s="386"/>
      <c r="G597" s="386">
        <v>2.1</v>
      </c>
      <c r="H597" s="386">
        <f t="shared" si="50"/>
        <v>-3.78</v>
      </c>
    </row>
    <row r="598" spans="1:8" s="275" customFormat="1" ht="10.15" x14ac:dyDescent="0.2">
      <c r="A598" s="282"/>
      <c r="B598" s="279"/>
      <c r="C598" s="276"/>
      <c r="D598" s="386">
        <v>-1</v>
      </c>
      <c r="E598" s="386">
        <v>1.2</v>
      </c>
      <c r="F598" s="386"/>
      <c r="G598" s="386">
        <v>0.5</v>
      </c>
      <c r="H598" s="386">
        <f t="shared" si="50"/>
        <v>-0.6</v>
      </c>
    </row>
    <row r="599" spans="1:8" s="275" customFormat="1" ht="10.15" x14ac:dyDescent="0.2">
      <c r="A599" s="282"/>
      <c r="B599" s="279" t="s">
        <v>531</v>
      </c>
      <c r="C599" s="276"/>
      <c r="D599" s="386">
        <v>2</v>
      </c>
      <c r="E599" s="386">
        <v>1.95</v>
      </c>
      <c r="F599" s="386"/>
      <c r="G599" s="386">
        <v>2.4</v>
      </c>
      <c r="H599" s="386">
        <f t="shared" si="50"/>
        <v>9.36</v>
      </c>
    </row>
    <row r="600" spans="1:8" s="275" customFormat="1" ht="10.15" x14ac:dyDescent="0.2">
      <c r="A600" s="282"/>
      <c r="B600" s="279"/>
      <c r="C600" s="276"/>
      <c r="D600" s="386">
        <v>2</v>
      </c>
      <c r="E600" s="386">
        <v>1.35</v>
      </c>
      <c r="F600" s="386"/>
      <c r="G600" s="386">
        <v>2.4</v>
      </c>
      <c r="H600" s="386">
        <f t="shared" si="50"/>
        <v>6.48</v>
      </c>
    </row>
    <row r="601" spans="1:8" s="275" customFormat="1" x14ac:dyDescent="0.2">
      <c r="A601" s="282"/>
      <c r="B601" s="279" t="s">
        <v>499</v>
      </c>
      <c r="C601" s="276"/>
      <c r="D601" s="386"/>
      <c r="E601" s="386"/>
      <c r="F601" s="386"/>
      <c r="G601" s="386"/>
      <c r="H601" s="386"/>
    </row>
    <row r="602" spans="1:8" s="275" customFormat="1" ht="10.15" x14ac:dyDescent="0.2">
      <c r="A602" s="282"/>
      <c r="B602" s="279"/>
      <c r="C602" s="276"/>
      <c r="D602" s="386">
        <v>-1</v>
      </c>
      <c r="E602" s="386">
        <v>0.7</v>
      </c>
      <c r="F602" s="386"/>
      <c r="G602" s="386">
        <v>2.1</v>
      </c>
      <c r="H602" s="386">
        <f t="shared" si="50"/>
        <v>-1.47</v>
      </c>
    </row>
    <row r="603" spans="1:8" s="275" customFormat="1" ht="10.15" x14ac:dyDescent="0.2">
      <c r="A603" s="282"/>
      <c r="B603" s="279"/>
      <c r="C603" s="276"/>
      <c r="D603" s="386">
        <v>-1</v>
      </c>
      <c r="E603" s="386">
        <v>0.74</v>
      </c>
      <c r="F603" s="386"/>
      <c r="G603" s="386">
        <v>0.5</v>
      </c>
      <c r="H603" s="386">
        <f t="shared" si="50"/>
        <v>-0.37</v>
      </c>
    </row>
    <row r="604" spans="1:8" s="275" customFormat="1" ht="10.15" x14ac:dyDescent="0.2">
      <c r="A604" s="282"/>
      <c r="B604" s="284" t="str">
        <f>"Total item "&amp;A581</f>
        <v>Total item 5.7</v>
      </c>
      <c r="C604" s="276"/>
      <c r="D604" s="386"/>
      <c r="E604" s="386"/>
      <c r="F604" s="386"/>
      <c r="G604" s="386"/>
      <c r="H604" s="383">
        <f>SUM(H582:H603)</f>
        <v>149.62</v>
      </c>
    </row>
    <row r="605" spans="1:8" s="275" customFormat="1" ht="10.15" x14ac:dyDescent="0.2">
      <c r="A605" s="282"/>
      <c r="B605" s="284"/>
      <c r="C605" s="276"/>
      <c r="D605" s="386"/>
      <c r="E605" s="386"/>
      <c r="F605" s="386"/>
      <c r="G605" s="386"/>
      <c r="H605" s="386"/>
    </row>
    <row r="606" spans="1:8" s="258" customFormat="1" ht="22.15" customHeight="1" x14ac:dyDescent="0.2">
      <c r="A606" s="280" t="s">
        <v>42</v>
      </c>
      <c r="B606" s="261" t="s">
        <v>1358</v>
      </c>
      <c r="C606" s="281"/>
      <c r="D606" s="383"/>
      <c r="E606" s="383"/>
      <c r="F606" s="383"/>
      <c r="G606" s="383"/>
      <c r="H606" s="383"/>
    </row>
    <row r="607" spans="1:8" s="275" customFormat="1" ht="10.15" x14ac:dyDescent="0.2">
      <c r="A607" s="282"/>
      <c r="B607" s="279" t="s">
        <v>506</v>
      </c>
      <c r="C607" s="276"/>
      <c r="D607" s="386"/>
      <c r="E607" s="386">
        <v>4.8</v>
      </c>
      <c r="F607" s="386"/>
      <c r="G607" s="386">
        <v>1.6</v>
      </c>
      <c r="H607" s="386">
        <f>ROUND(PRODUCT(D607:G607),2)</f>
        <v>7.68</v>
      </c>
    </row>
    <row r="608" spans="1:8" s="275" customFormat="1" ht="10.15" x14ac:dyDescent="0.2">
      <c r="A608" s="282"/>
      <c r="B608" s="279" t="s">
        <v>507</v>
      </c>
      <c r="C608" s="276"/>
      <c r="D608" s="386"/>
      <c r="E608" s="386">
        <v>11.45</v>
      </c>
      <c r="F608" s="386"/>
      <c r="G608" s="386">
        <v>1.6</v>
      </c>
      <c r="H608" s="386">
        <f t="shared" ref="H608:H609" si="51">ROUND(PRODUCT(D608:G608),2)</f>
        <v>18.32</v>
      </c>
    </row>
    <row r="609" spans="1:8" s="275" customFormat="1" ht="10.15" x14ac:dyDescent="0.2">
      <c r="A609" s="282"/>
      <c r="B609" s="279" t="s">
        <v>508</v>
      </c>
      <c r="C609" s="276"/>
      <c r="D609" s="386"/>
      <c r="E609" s="386">
        <v>4.3</v>
      </c>
      <c r="F609" s="386"/>
      <c r="G609" s="386">
        <v>1.6</v>
      </c>
      <c r="H609" s="386">
        <f t="shared" si="51"/>
        <v>6.88</v>
      </c>
    </row>
    <row r="610" spans="1:8" s="275" customFormat="1" ht="10.15" x14ac:dyDescent="0.2">
      <c r="A610" s="282"/>
      <c r="B610" s="279" t="s">
        <v>509</v>
      </c>
      <c r="C610" s="276"/>
      <c r="D610" s="386">
        <v>-2</v>
      </c>
      <c r="E610" s="386">
        <v>2</v>
      </c>
      <c r="F610" s="386"/>
      <c r="G610" s="386">
        <v>1.6</v>
      </c>
      <c r="H610" s="386">
        <f>ROUND(PRODUCT(D610:G610),2)</f>
        <v>-6.4</v>
      </c>
    </row>
    <row r="611" spans="1:8" s="275" customFormat="1" ht="10.15" x14ac:dyDescent="0.2">
      <c r="A611" s="282"/>
      <c r="B611" s="279" t="s">
        <v>510</v>
      </c>
      <c r="C611" s="276"/>
      <c r="D611" s="386">
        <v>2</v>
      </c>
      <c r="E611" s="386">
        <v>3.62</v>
      </c>
      <c r="F611" s="386"/>
      <c r="G611" s="386">
        <v>1.6</v>
      </c>
      <c r="H611" s="386">
        <f t="shared" ref="H611:H621" si="52">ROUND(PRODUCT(D611:G611),2)</f>
        <v>11.58</v>
      </c>
    </row>
    <row r="612" spans="1:8" s="275" customFormat="1" ht="10.15" x14ac:dyDescent="0.2">
      <c r="A612" s="282"/>
      <c r="B612" s="279"/>
      <c r="C612" s="276"/>
      <c r="D612" s="386"/>
      <c r="E612" s="386">
        <v>1.5</v>
      </c>
      <c r="F612" s="386"/>
      <c r="G612" s="386">
        <v>1.6</v>
      </c>
      <c r="H612" s="386">
        <f t="shared" si="52"/>
        <v>2.4</v>
      </c>
    </row>
    <row r="613" spans="1:8" s="275" customFormat="1" ht="10.15" x14ac:dyDescent="0.2">
      <c r="A613" s="282"/>
      <c r="B613" s="279" t="s">
        <v>511</v>
      </c>
      <c r="C613" s="276"/>
      <c r="D613" s="386">
        <v>-2</v>
      </c>
      <c r="E613" s="386">
        <v>0.9</v>
      </c>
      <c r="F613" s="386"/>
      <c r="G613" s="386">
        <v>1.6</v>
      </c>
      <c r="H613" s="386">
        <f t="shared" si="52"/>
        <v>-2.88</v>
      </c>
    </row>
    <row r="614" spans="1:8" s="275" customFormat="1" ht="10.15" x14ac:dyDescent="0.2">
      <c r="A614" s="282"/>
      <c r="B614" s="279" t="s">
        <v>512</v>
      </c>
      <c r="C614" s="276"/>
      <c r="D614" s="386">
        <v>2</v>
      </c>
      <c r="E614" s="386">
        <v>1.1599999999999999</v>
      </c>
      <c r="F614" s="386"/>
      <c r="G614" s="386">
        <v>1.6</v>
      </c>
      <c r="H614" s="386">
        <f t="shared" si="52"/>
        <v>3.71</v>
      </c>
    </row>
    <row r="615" spans="1:8" s="275" customFormat="1" ht="10.15" x14ac:dyDescent="0.2">
      <c r="A615" s="282"/>
      <c r="B615" s="279" t="s">
        <v>513</v>
      </c>
      <c r="C615" s="276"/>
      <c r="D615" s="386"/>
      <c r="E615" s="386">
        <v>2.5</v>
      </c>
      <c r="F615" s="386"/>
      <c r="G615" s="386">
        <v>1.6</v>
      </c>
      <c r="H615" s="386">
        <f t="shared" si="52"/>
        <v>4</v>
      </c>
    </row>
    <row r="616" spans="1:8" s="275" customFormat="1" ht="10.15" x14ac:dyDescent="0.2">
      <c r="A616" s="282"/>
      <c r="B616" s="279" t="s">
        <v>514</v>
      </c>
      <c r="C616" s="276"/>
      <c r="D616" s="386">
        <v>-1</v>
      </c>
      <c r="E616" s="386">
        <v>1.4</v>
      </c>
      <c r="F616" s="386"/>
      <c r="G616" s="386">
        <v>1.3</v>
      </c>
      <c r="H616" s="386">
        <f t="shared" si="52"/>
        <v>-1.82</v>
      </c>
    </row>
    <row r="617" spans="1:8" s="275" customFormat="1" x14ac:dyDescent="0.2">
      <c r="A617" s="282"/>
      <c r="B617" s="279" t="s">
        <v>515</v>
      </c>
      <c r="C617" s="276"/>
      <c r="D617" s="386">
        <v>2</v>
      </c>
      <c r="E617" s="386">
        <v>35.770000000000003</v>
      </c>
      <c r="F617" s="386"/>
      <c r="G617" s="386">
        <v>1.6</v>
      </c>
      <c r="H617" s="386">
        <f t="shared" si="52"/>
        <v>114.46</v>
      </c>
    </row>
    <row r="618" spans="1:8" s="275" customFormat="1" ht="10.15" x14ac:dyDescent="0.2">
      <c r="A618" s="282"/>
      <c r="B618" s="279" t="s">
        <v>511</v>
      </c>
      <c r="C618" s="276"/>
      <c r="D618" s="386">
        <v>-10</v>
      </c>
      <c r="E618" s="386">
        <v>0.8</v>
      </c>
      <c r="F618" s="386"/>
      <c r="G618" s="386">
        <v>1.6</v>
      </c>
      <c r="H618" s="386">
        <f t="shared" si="52"/>
        <v>-12.8</v>
      </c>
    </row>
    <row r="619" spans="1:8" s="275" customFormat="1" ht="10.15" x14ac:dyDescent="0.2">
      <c r="A619" s="282"/>
      <c r="B619" s="279" t="s">
        <v>485</v>
      </c>
      <c r="C619" s="276"/>
      <c r="D619" s="386"/>
      <c r="E619" s="386">
        <v>4.3</v>
      </c>
      <c r="F619" s="386"/>
      <c r="G619" s="386">
        <v>1.6</v>
      </c>
      <c r="H619" s="386">
        <f t="shared" si="52"/>
        <v>6.88</v>
      </c>
    </row>
    <row r="620" spans="1:8" s="275" customFormat="1" ht="10.15" x14ac:dyDescent="0.2">
      <c r="A620" s="282"/>
      <c r="B620" s="279" t="s">
        <v>516</v>
      </c>
      <c r="C620" s="276"/>
      <c r="D620" s="386"/>
      <c r="E620" s="386">
        <v>3.95</v>
      </c>
      <c r="F620" s="386"/>
      <c r="G620" s="386">
        <v>1.6</v>
      </c>
      <c r="H620" s="386">
        <f t="shared" si="52"/>
        <v>6.32</v>
      </c>
    </row>
    <row r="621" spans="1:8" s="275" customFormat="1" ht="10.15" x14ac:dyDescent="0.2">
      <c r="A621" s="282"/>
      <c r="B621" s="279"/>
      <c r="C621" s="276"/>
      <c r="D621" s="386"/>
      <c r="E621" s="386">
        <v>2.83</v>
      </c>
      <c r="F621" s="386"/>
      <c r="G621" s="386">
        <v>1.6</v>
      </c>
      <c r="H621" s="386">
        <f t="shared" si="52"/>
        <v>4.53</v>
      </c>
    </row>
    <row r="622" spans="1:8" s="275" customFormat="1" ht="10.15" x14ac:dyDescent="0.2">
      <c r="A622" s="282"/>
      <c r="B622" s="284" t="str">
        <f>"Total item "&amp;A606</f>
        <v>Total item 5.8</v>
      </c>
      <c r="C622" s="276"/>
      <c r="D622" s="386"/>
      <c r="E622" s="386"/>
      <c r="F622" s="386"/>
      <c r="G622" s="386"/>
      <c r="H622" s="383">
        <f>SUM(H607:H621)</f>
        <v>162.85999999999999</v>
      </c>
    </row>
    <row r="623" spans="1:8" s="275" customFormat="1" ht="10.15" x14ac:dyDescent="0.2">
      <c r="A623" s="282"/>
      <c r="B623" s="284"/>
      <c r="C623" s="276"/>
      <c r="D623" s="386"/>
      <c r="E623" s="386"/>
      <c r="F623" s="386"/>
      <c r="G623" s="386"/>
      <c r="H623" s="386"/>
    </row>
    <row r="624" spans="1:8" s="258" customFormat="1" ht="45" x14ac:dyDescent="0.2">
      <c r="A624" s="280" t="s">
        <v>43</v>
      </c>
      <c r="B624" s="261" t="s">
        <v>687</v>
      </c>
      <c r="C624" s="281" t="s">
        <v>11</v>
      </c>
      <c r="D624" s="383"/>
      <c r="E624" s="383"/>
      <c r="F624" s="383"/>
      <c r="G624" s="383"/>
      <c r="H624" s="383"/>
    </row>
    <row r="625" spans="1:8" s="275" customFormat="1" ht="10.15" x14ac:dyDescent="0.2">
      <c r="A625" s="282"/>
      <c r="B625" s="279" t="s">
        <v>496</v>
      </c>
      <c r="C625" s="276"/>
      <c r="D625" s="386">
        <v>2</v>
      </c>
      <c r="E625" s="386">
        <v>3.55</v>
      </c>
      <c r="F625" s="386"/>
      <c r="G625" s="386">
        <v>2.9</v>
      </c>
      <c r="H625" s="386">
        <f t="shared" ref="H625:H640" si="53">ROUND(PRODUCT(D625:G625),2)</f>
        <v>20.59</v>
      </c>
    </row>
    <row r="626" spans="1:8" s="275" customFormat="1" ht="10.15" x14ac:dyDescent="0.2">
      <c r="A626" s="282"/>
      <c r="B626" s="279"/>
      <c r="C626" s="276"/>
      <c r="D626" s="386"/>
      <c r="E626" s="386">
        <v>3</v>
      </c>
      <c r="F626" s="386"/>
      <c r="G626" s="386">
        <v>2.9</v>
      </c>
      <c r="H626" s="386">
        <f t="shared" si="53"/>
        <v>8.6999999999999993</v>
      </c>
    </row>
    <row r="627" spans="1:8" s="275" customFormat="1" x14ac:dyDescent="0.2">
      <c r="A627" s="282"/>
      <c r="B627" s="279" t="s">
        <v>499</v>
      </c>
      <c r="C627" s="276"/>
      <c r="D627" s="386">
        <v>-1</v>
      </c>
      <c r="E627" s="386">
        <v>2.4</v>
      </c>
      <c r="F627" s="386"/>
      <c r="G627" s="386">
        <v>1.1000000000000001</v>
      </c>
      <c r="H627" s="386">
        <f t="shared" si="53"/>
        <v>-2.64</v>
      </c>
    </row>
    <row r="628" spans="1:8" s="275" customFormat="1" ht="10.15" x14ac:dyDescent="0.2">
      <c r="A628" s="282"/>
      <c r="B628" s="279"/>
      <c r="C628" s="276"/>
      <c r="D628" s="386">
        <v>-1</v>
      </c>
      <c r="E628" s="386">
        <v>2</v>
      </c>
      <c r="F628" s="386"/>
      <c r="G628" s="386">
        <v>1.1000000000000001</v>
      </c>
      <c r="H628" s="386">
        <f t="shared" si="53"/>
        <v>-2.2000000000000002</v>
      </c>
    </row>
    <row r="629" spans="1:8" s="275" customFormat="1" ht="10.15" x14ac:dyDescent="0.2">
      <c r="A629" s="282"/>
      <c r="B629" s="279"/>
      <c r="C629" s="276"/>
      <c r="D629" s="386">
        <v>-1</v>
      </c>
      <c r="E629" s="386">
        <v>0.7</v>
      </c>
      <c r="F629" s="386"/>
      <c r="G629" s="386">
        <v>2.1</v>
      </c>
      <c r="H629" s="386">
        <f t="shared" si="53"/>
        <v>-1.47</v>
      </c>
    </row>
    <row r="630" spans="1:8" s="275" customFormat="1" ht="10.15" x14ac:dyDescent="0.2">
      <c r="A630" s="282"/>
      <c r="B630" s="279"/>
      <c r="C630" s="276"/>
      <c r="D630" s="386">
        <v>-1</v>
      </c>
      <c r="E630" s="386">
        <v>0.74</v>
      </c>
      <c r="F630" s="386"/>
      <c r="G630" s="386">
        <v>0.5</v>
      </c>
      <c r="H630" s="386">
        <f t="shared" si="53"/>
        <v>-0.37</v>
      </c>
    </row>
    <row r="631" spans="1:8" s="275" customFormat="1" ht="10.15" x14ac:dyDescent="0.2">
      <c r="A631" s="282"/>
      <c r="B631" s="279" t="s">
        <v>525</v>
      </c>
      <c r="C631" s="276"/>
      <c r="D631" s="386">
        <v>2</v>
      </c>
      <c r="E631" s="386">
        <v>1.2</v>
      </c>
      <c r="F631" s="386"/>
      <c r="G631" s="386">
        <v>4</v>
      </c>
      <c r="H631" s="386">
        <f t="shared" si="53"/>
        <v>9.6</v>
      </c>
    </row>
    <row r="632" spans="1:8" s="275" customFormat="1" ht="10.15" x14ac:dyDescent="0.2">
      <c r="A632" s="282"/>
      <c r="B632" s="279"/>
      <c r="C632" s="276"/>
      <c r="D632" s="386">
        <v>2</v>
      </c>
      <c r="E632" s="386">
        <v>0.25</v>
      </c>
      <c r="F632" s="386"/>
      <c r="G632" s="386">
        <v>4</v>
      </c>
      <c r="H632" s="386">
        <f t="shared" si="53"/>
        <v>2</v>
      </c>
    </row>
    <row r="633" spans="1:8" s="275" customFormat="1" ht="22.5" x14ac:dyDescent="0.2">
      <c r="A633" s="282"/>
      <c r="B633" s="279" t="s">
        <v>497</v>
      </c>
      <c r="C633" s="276"/>
      <c r="D633" s="386">
        <v>6</v>
      </c>
      <c r="E633" s="386">
        <v>0.4</v>
      </c>
      <c r="F633" s="386"/>
      <c r="G633" s="386">
        <v>5.95</v>
      </c>
      <c r="H633" s="386">
        <f t="shared" si="53"/>
        <v>14.28</v>
      </c>
    </row>
    <row r="634" spans="1:8" s="275" customFormat="1" x14ac:dyDescent="0.2">
      <c r="A634" s="282"/>
      <c r="B634" s="279" t="s">
        <v>498</v>
      </c>
      <c r="C634" s="276"/>
      <c r="D634" s="386"/>
      <c r="E634" s="386">
        <v>36</v>
      </c>
      <c r="F634" s="386"/>
      <c r="G634" s="386">
        <v>0.4</v>
      </c>
      <c r="H634" s="386">
        <f t="shared" si="53"/>
        <v>14.4</v>
      </c>
    </row>
    <row r="635" spans="1:8" s="275" customFormat="1" ht="10.15" x14ac:dyDescent="0.2">
      <c r="A635" s="282"/>
      <c r="B635" s="279" t="s">
        <v>532</v>
      </c>
      <c r="C635" s="276"/>
      <c r="D635" s="386">
        <v>6</v>
      </c>
      <c r="E635" s="386">
        <v>0.2</v>
      </c>
      <c r="F635" s="386"/>
      <c r="G635" s="386">
        <v>5.95</v>
      </c>
      <c r="H635" s="386">
        <f t="shared" si="53"/>
        <v>7.14</v>
      </c>
    </row>
    <row r="636" spans="1:8" s="275" customFormat="1" ht="10.15" x14ac:dyDescent="0.2">
      <c r="A636" s="282"/>
      <c r="B636" s="279"/>
      <c r="C636" s="276"/>
      <c r="D636" s="386"/>
      <c r="E636" s="386">
        <v>35.799999999999997</v>
      </c>
      <c r="F636" s="386"/>
      <c r="G636" s="386">
        <v>0.2</v>
      </c>
      <c r="H636" s="386">
        <f t="shared" si="53"/>
        <v>7.16</v>
      </c>
    </row>
    <row r="637" spans="1:8" s="275" customFormat="1" ht="10.15" x14ac:dyDescent="0.2">
      <c r="A637" s="282"/>
      <c r="B637" s="279"/>
      <c r="C637" s="276"/>
      <c r="D637" s="386"/>
      <c r="E637" s="386">
        <v>0.7</v>
      </c>
      <c r="F637" s="386"/>
      <c r="G637" s="386">
        <v>6</v>
      </c>
      <c r="H637" s="386">
        <f t="shared" si="53"/>
        <v>4.2</v>
      </c>
    </row>
    <row r="638" spans="1:8" s="275" customFormat="1" ht="10.15" x14ac:dyDescent="0.2">
      <c r="A638" s="282"/>
      <c r="B638" s="279" t="s">
        <v>533</v>
      </c>
      <c r="C638" s="276"/>
      <c r="D638" s="386">
        <v>4</v>
      </c>
      <c r="E638" s="386">
        <v>0.94</v>
      </c>
      <c r="F638" s="386"/>
      <c r="G638" s="386">
        <v>1.5</v>
      </c>
      <c r="H638" s="386">
        <f t="shared" si="53"/>
        <v>5.64</v>
      </c>
    </row>
    <row r="639" spans="1:8" s="275" customFormat="1" ht="10.15" x14ac:dyDescent="0.2">
      <c r="A639" s="282"/>
      <c r="B639" s="279"/>
      <c r="C639" s="276"/>
      <c r="D639" s="386">
        <v>2</v>
      </c>
      <c r="E639" s="386">
        <v>0.1</v>
      </c>
      <c r="F639" s="386"/>
      <c r="G639" s="386">
        <v>2.9</v>
      </c>
      <c r="H639" s="386">
        <f t="shared" si="53"/>
        <v>0.57999999999999996</v>
      </c>
    </row>
    <row r="640" spans="1:8" s="275" customFormat="1" ht="10.15" x14ac:dyDescent="0.2">
      <c r="A640" s="282"/>
      <c r="B640" s="279"/>
      <c r="C640" s="276"/>
      <c r="D640" s="386">
        <v>2</v>
      </c>
      <c r="E640" s="386">
        <v>6.8</v>
      </c>
      <c r="F640" s="386"/>
      <c r="G640" s="386">
        <v>0.1</v>
      </c>
      <c r="H640" s="386">
        <f t="shared" si="53"/>
        <v>1.36</v>
      </c>
    </row>
    <row r="641" spans="1:8" s="275" customFormat="1" ht="10.15" x14ac:dyDescent="0.2">
      <c r="A641" s="282"/>
      <c r="B641" s="284" t="str">
        <f>"Total item "&amp;A624</f>
        <v>Total item 5.9</v>
      </c>
      <c r="C641" s="276"/>
      <c r="D641" s="386"/>
      <c r="E641" s="386"/>
      <c r="F641" s="386"/>
      <c r="G641" s="386"/>
      <c r="H641" s="383">
        <f>SUM(H625:H640)</f>
        <v>88.97</v>
      </c>
    </row>
    <row r="642" spans="1:8" s="275" customFormat="1" ht="10.15" x14ac:dyDescent="0.2">
      <c r="A642" s="282"/>
      <c r="B642" s="284"/>
      <c r="C642" s="276"/>
      <c r="D642" s="386"/>
      <c r="E642" s="386"/>
      <c r="F642" s="386"/>
      <c r="G642" s="386"/>
      <c r="H642" s="401"/>
    </row>
    <row r="643" spans="1:8" s="258" customFormat="1" ht="33.75" x14ac:dyDescent="0.2">
      <c r="A643" s="280" t="s">
        <v>170</v>
      </c>
      <c r="B643" s="261" t="s">
        <v>896</v>
      </c>
      <c r="C643" s="281" t="s">
        <v>11</v>
      </c>
      <c r="D643" s="383"/>
      <c r="E643" s="383"/>
      <c r="F643" s="383"/>
      <c r="G643" s="383"/>
      <c r="H643" s="383"/>
    </row>
    <row r="644" spans="1:8" s="275" customFormat="1" ht="10.15" x14ac:dyDescent="0.2">
      <c r="A644" s="282"/>
      <c r="B644" s="279" t="s">
        <v>533</v>
      </c>
      <c r="C644" s="276"/>
      <c r="D644" s="386"/>
      <c r="E644" s="386">
        <v>16.48</v>
      </c>
      <c r="F644" s="386"/>
      <c r="G644" s="386">
        <v>4.8</v>
      </c>
      <c r="H644" s="386">
        <f t="shared" ref="H644:H651" si="54">ROUND(PRODUCT(D644:G644),2)</f>
        <v>79.099999999999994</v>
      </c>
    </row>
    <row r="645" spans="1:8" s="275" customFormat="1" ht="10.15" x14ac:dyDescent="0.2">
      <c r="A645" s="282"/>
      <c r="B645" s="279"/>
      <c r="C645" s="276"/>
      <c r="D645" s="386">
        <v>-1</v>
      </c>
      <c r="E645" s="386">
        <v>6.9</v>
      </c>
      <c r="F645" s="386"/>
      <c r="G645" s="386">
        <v>3.1</v>
      </c>
      <c r="H645" s="386">
        <f t="shared" si="54"/>
        <v>-21.39</v>
      </c>
    </row>
    <row r="646" spans="1:8" s="275" customFormat="1" ht="10.15" x14ac:dyDescent="0.2">
      <c r="A646" s="282"/>
      <c r="B646" s="279" t="s">
        <v>530</v>
      </c>
      <c r="C646" s="276"/>
      <c r="D646" s="386"/>
      <c r="E646" s="386">
        <v>15.55</v>
      </c>
      <c r="F646" s="386"/>
      <c r="G646" s="386">
        <v>1.2</v>
      </c>
      <c r="H646" s="386">
        <f t="shared" si="54"/>
        <v>18.66</v>
      </c>
    </row>
    <row r="647" spans="1:8" s="275" customFormat="1" ht="10.15" x14ac:dyDescent="0.2">
      <c r="A647" s="282"/>
      <c r="B647" s="279"/>
      <c r="C647" s="276"/>
      <c r="D647" s="386">
        <v>2</v>
      </c>
      <c r="E647" s="386">
        <v>0.15</v>
      </c>
      <c r="F647" s="386"/>
      <c r="G647" s="386">
        <v>3.55</v>
      </c>
      <c r="H647" s="386">
        <f t="shared" si="54"/>
        <v>1.07</v>
      </c>
    </row>
    <row r="648" spans="1:8" s="275" customFormat="1" ht="10.15" x14ac:dyDescent="0.2">
      <c r="A648" s="282"/>
      <c r="B648" s="279"/>
      <c r="C648" s="276"/>
      <c r="D648" s="386"/>
      <c r="E648" s="386">
        <v>29.21</v>
      </c>
      <c r="F648" s="386"/>
      <c r="G648" s="386">
        <v>1.1499999999999999</v>
      </c>
      <c r="H648" s="386">
        <f t="shared" si="54"/>
        <v>33.590000000000003</v>
      </c>
    </row>
    <row r="649" spans="1:8" s="275" customFormat="1" ht="10.15" x14ac:dyDescent="0.2">
      <c r="A649" s="282"/>
      <c r="B649" s="279" t="s">
        <v>532</v>
      </c>
      <c r="C649" s="276"/>
      <c r="D649" s="386">
        <v>2</v>
      </c>
      <c r="E649" s="386">
        <v>3.6</v>
      </c>
      <c r="F649" s="386"/>
      <c r="G649" s="386">
        <v>6.15</v>
      </c>
      <c r="H649" s="386">
        <f t="shared" si="54"/>
        <v>44.28</v>
      </c>
    </row>
    <row r="650" spans="1:8" s="275" customFormat="1" ht="10.15" x14ac:dyDescent="0.2">
      <c r="A650" s="282"/>
      <c r="B650" s="279"/>
      <c r="C650" s="276"/>
      <c r="D650" s="386"/>
      <c r="E650" s="386">
        <v>43</v>
      </c>
      <c r="F650" s="386"/>
      <c r="G650" s="386">
        <v>1.54</v>
      </c>
      <c r="H650" s="386">
        <f t="shared" si="54"/>
        <v>66.22</v>
      </c>
    </row>
    <row r="651" spans="1:8" s="275" customFormat="1" ht="10.15" x14ac:dyDescent="0.2">
      <c r="A651" s="282"/>
      <c r="B651" s="279"/>
      <c r="C651" s="276"/>
      <c r="D651" s="386">
        <v>-1</v>
      </c>
      <c r="E651" s="386">
        <v>1</v>
      </c>
      <c r="F651" s="386"/>
      <c r="G651" s="386">
        <v>2.1</v>
      </c>
      <c r="H651" s="386">
        <f t="shared" si="54"/>
        <v>-2.1</v>
      </c>
    </row>
    <row r="652" spans="1:8" s="275" customFormat="1" ht="10.15" x14ac:dyDescent="0.2">
      <c r="A652" s="282"/>
      <c r="B652" s="284" t="str">
        <f>"Total item "&amp;A643</f>
        <v>Total item 5.10</v>
      </c>
      <c r="C652" s="276"/>
      <c r="D652" s="386"/>
      <c r="E652" s="386"/>
      <c r="F652" s="386"/>
      <c r="G652" s="386"/>
      <c r="H652" s="383">
        <f>SUM(H644:H651)</f>
        <v>219.43</v>
      </c>
    </row>
    <row r="653" spans="1:8" s="275" customFormat="1" ht="10.15" x14ac:dyDescent="0.2">
      <c r="A653" s="282"/>
      <c r="B653" s="284"/>
      <c r="C653" s="276"/>
      <c r="D653" s="386"/>
      <c r="E653" s="386"/>
      <c r="F653" s="386"/>
      <c r="G653" s="386"/>
      <c r="H653" s="401"/>
    </row>
    <row r="654" spans="1:8" s="258" customFormat="1" ht="45" x14ac:dyDescent="0.2">
      <c r="A654" s="280" t="s">
        <v>171</v>
      </c>
      <c r="B654" s="261" t="s">
        <v>827</v>
      </c>
      <c r="C654" s="281" t="s">
        <v>11</v>
      </c>
      <c r="D654" s="383"/>
      <c r="E654" s="383"/>
      <c r="F654" s="383"/>
      <c r="G654" s="383"/>
      <c r="H654" s="383"/>
    </row>
    <row r="655" spans="1:8" s="275" customFormat="1" x14ac:dyDescent="0.2">
      <c r="A655" s="282"/>
      <c r="B655" s="279" t="s">
        <v>535</v>
      </c>
      <c r="C655" s="276"/>
      <c r="D655" s="386"/>
      <c r="E655" s="386">
        <v>3.35</v>
      </c>
      <c r="F655" s="386"/>
      <c r="G655" s="386">
        <v>1.8</v>
      </c>
      <c r="H655" s="386">
        <f t="shared" ref="H655:H660" si="55">ROUND(PRODUCT(D655:G655),2)</f>
        <v>6.03</v>
      </c>
    </row>
    <row r="656" spans="1:8" s="275" customFormat="1" ht="10.15" x14ac:dyDescent="0.2">
      <c r="A656" s="282"/>
      <c r="B656" s="279"/>
      <c r="C656" s="276"/>
      <c r="D656" s="386">
        <v>2</v>
      </c>
      <c r="E656" s="386">
        <v>1.33</v>
      </c>
      <c r="F656" s="386"/>
      <c r="G656" s="386">
        <v>1.8</v>
      </c>
      <c r="H656" s="386">
        <f t="shared" si="55"/>
        <v>4.79</v>
      </c>
    </row>
    <row r="657" spans="1:8" s="275" customFormat="1" ht="10.15" x14ac:dyDescent="0.2">
      <c r="A657" s="282"/>
      <c r="B657" s="279" t="s">
        <v>509</v>
      </c>
      <c r="C657" s="276"/>
      <c r="D657" s="386">
        <v>-3</v>
      </c>
      <c r="E657" s="386">
        <v>0.7</v>
      </c>
      <c r="F657" s="386"/>
      <c r="G657" s="386">
        <v>1.8</v>
      </c>
      <c r="H657" s="386">
        <f t="shared" si="55"/>
        <v>-3.78</v>
      </c>
    </row>
    <row r="658" spans="1:8" s="275" customFormat="1" x14ac:dyDescent="0.2">
      <c r="A658" s="282"/>
      <c r="B658" s="279" t="s">
        <v>536</v>
      </c>
      <c r="C658" s="276"/>
      <c r="D658" s="386"/>
      <c r="E658" s="386">
        <v>3.35</v>
      </c>
      <c r="F658" s="386"/>
      <c r="G658" s="386">
        <v>1.8</v>
      </c>
      <c r="H658" s="386">
        <f t="shared" si="55"/>
        <v>6.03</v>
      </c>
    </row>
    <row r="659" spans="1:8" s="275" customFormat="1" ht="10.15" x14ac:dyDescent="0.2">
      <c r="A659" s="282"/>
      <c r="B659" s="279"/>
      <c r="C659" s="276"/>
      <c r="D659" s="386">
        <v>2</v>
      </c>
      <c r="E659" s="386">
        <v>1.33</v>
      </c>
      <c r="F659" s="386"/>
      <c r="G659" s="386">
        <v>1.8</v>
      </c>
      <c r="H659" s="386">
        <f t="shared" si="55"/>
        <v>4.79</v>
      </c>
    </row>
    <row r="660" spans="1:8" s="275" customFormat="1" ht="10.15" x14ac:dyDescent="0.2">
      <c r="A660" s="282"/>
      <c r="B660" s="279" t="s">
        <v>509</v>
      </c>
      <c r="C660" s="276"/>
      <c r="D660" s="386">
        <v>-3</v>
      </c>
      <c r="E660" s="386">
        <v>0.7</v>
      </c>
      <c r="F660" s="386"/>
      <c r="G660" s="386">
        <v>1.8</v>
      </c>
      <c r="H660" s="386">
        <f t="shared" si="55"/>
        <v>-3.78</v>
      </c>
    </row>
    <row r="661" spans="1:8" s="275" customFormat="1" ht="10.15" x14ac:dyDescent="0.2">
      <c r="A661" s="282"/>
      <c r="B661" s="284" t="str">
        <f>"Total item "&amp;A654</f>
        <v>Total item 5.11</v>
      </c>
      <c r="C661" s="276"/>
      <c r="D661" s="386"/>
      <c r="E661" s="386"/>
      <c r="F661" s="386"/>
      <c r="G661" s="386"/>
      <c r="H661" s="383">
        <f>SUM(H655:H660)</f>
        <v>14.08</v>
      </c>
    </row>
    <row r="662" spans="1:8" s="275" customFormat="1" ht="10.15" x14ac:dyDescent="0.2">
      <c r="A662" s="282"/>
      <c r="B662" s="284"/>
      <c r="C662" s="276"/>
      <c r="D662" s="386"/>
      <c r="E662" s="386"/>
      <c r="F662" s="386"/>
      <c r="G662" s="386"/>
      <c r="H662" s="401"/>
    </row>
    <row r="663" spans="1:8" s="258" customFormat="1" ht="22.5" x14ac:dyDescent="0.2">
      <c r="A663" s="280" t="s">
        <v>534</v>
      </c>
      <c r="B663" s="285" t="s">
        <v>828</v>
      </c>
      <c r="C663" s="281" t="s">
        <v>11</v>
      </c>
      <c r="D663" s="385"/>
      <c r="E663" s="385"/>
      <c r="F663" s="383"/>
      <c r="G663" s="383"/>
      <c r="H663" s="383"/>
    </row>
    <row r="664" spans="1:8" s="275" customFormat="1" x14ac:dyDescent="0.2">
      <c r="A664" s="282"/>
      <c r="B664" s="279" t="s">
        <v>251</v>
      </c>
      <c r="C664" s="276"/>
      <c r="D664" s="386"/>
      <c r="E664" s="386">
        <v>3.34</v>
      </c>
      <c r="F664" s="386">
        <v>2.0699999999999998</v>
      </c>
      <c r="G664" s="386"/>
      <c r="H664" s="386">
        <f t="shared" ref="H664:H714" si="56">ROUND(PRODUCT(D664:G664),2)</f>
        <v>6.91</v>
      </c>
    </row>
    <row r="665" spans="1:8" s="275" customFormat="1" ht="10.15" x14ac:dyDescent="0.2">
      <c r="A665" s="282"/>
      <c r="B665" s="279"/>
      <c r="C665" s="276"/>
      <c r="D665" s="386"/>
      <c r="E665" s="386">
        <v>2.73</v>
      </c>
      <c r="F665" s="386">
        <v>3.55</v>
      </c>
      <c r="G665" s="386"/>
      <c r="H665" s="386">
        <f t="shared" si="56"/>
        <v>9.69</v>
      </c>
    </row>
    <row r="666" spans="1:8" s="275" customFormat="1" ht="10.15" x14ac:dyDescent="0.2">
      <c r="A666" s="282"/>
      <c r="B666" s="279"/>
      <c r="C666" s="276"/>
      <c r="D666" s="386"/>
      <c r="E666" s="386">
        <v>3.19</v>
      </c>
      <c r="F666" s="386">
        <v>1.4</v>
      </c>
      <c r="G666" s="386"/>
      <c r="H666" s="386">
        <f t="shared" si="56"/>
        <v>4.47</v>
      </c>
    </row>
    <row r="667" spans="1:8" s="275" customFormat="1" x14ac:dyDescent="0.2">
      <c r="A667" s="282"/>
      <c r="B667" s="279" t="s">
        <v>253</v>
      </c>
      <c r="C667" s="276"/>
      <c r="D667" s="386"/>
      <c r="E667" s="386">
        <v>2.7</v>
      </c>
      <c r="F667" s="386">
        <v>1.43</v>
      </c>
      <c r="G667" s="386"/>
      <c r="H667" s="386">
        <f t="shared" si="56"/>
        <v>3.86</v>
      </c>
    </row>
    <row r="668" spans="1:8" s="275" customFormat="1" ht="10.15" x14ac:dyDescent="0.2">
      <c r="A668" s="282"/>
      <c r="B668" s="279"/>
      <c r="C668" s="276"/>
      <c r="D668" s="386"/>
      <c r="E668" s="386">
        <v>2.7</v>
      </c>
      <c r="F668" s="386">
        <v>1.46</v>
      </c>
      <c r="G668" s="386"/>
      <c r="H668" s="386">
        <f t="shared" si="56"/>
        <v>3.94</v>
      </c>
    </row>
    <row r="669" spans="1:8" s="275" customFormat="1" ht="10.15" x14ac:dyDescent="0.2">
      <c r="A669" s="282"/>
      <c r="B669" s="279" t="s">
        <v>254</v>
      </c>
      <c r="C669" s="276"/>
      <c r="D669" s="386"/>
      <c r="E669" s="386">
        <v>2.7</v>
      </c>
      <c r="F669" s="386">
        <v>1.86</v>
      </c>
      <c r="G669" s="386"/>
      <c r="H669" s="386">
        <f t="shared" si="56"/>
        <v>5.0199999999999996</v>
      </c>
    </row>
    <row r="670" spans="1:8" s="275" customFormat="1" x14ac:dyDescent="0.2">
      <c r="A670" s="282"/>
      <c r="B670" s="279" t="s">
        <v>255</v>
      </c>
      <c r="C670" s="276"/>
      <c r="D670" s="386"/>
      <c r="E670" s="386">
        <v>4.3499999999999996</v>
      </c>
      <c r="F670" s="386">
        <v>2.21</v>
      </c>
      <c r="G670" s="386"/>
      <c r="H670" s="386">
        <f t="shared" si="56"/>
        <v>9.61</v>
      </c>
    </row>
    <row r="671" spans="1:8" s="275" customFormat="1" x14ac:dyDescent="0.2">
      <c r="A671" s="282"/>
      <c r="B671" s="279" t="s">
        <v>256</v>
      </c>
      <c r="C671" s="276"/>
      <c r="D671" s="386"/>
      <c r="E671" s="386">
        <v>4.3499999999999996</v>
      </c>
      <c r="F671" s="386">
        <v>2.39</v>
      </c>
      <c r="G671" s="386"/>
      <c r="H671" s="386">
        <f t="shared" si="56"/>
        <v>10.4</v>
      </c>
    </row>
    <row r="672" spans="1:8" s="275" customFormat="1" ht="10.15" x14ac:dyDescent="0.2">
      <c r="A672" s="282"/>
      <c r="B672" s="284" t="s">
        <v>287</v>
      </c>
      <c r="C672" s="276"/>
      <c r="D672" s="386"/>
      <c r="E672" s="386"/>
      <c r="F672" s="386"/>
      <c r="G672" s="386"/>
      <c r="H672" s="386"/>
    </row>
    <row r="673" spans="1:8" s="275" customFormat="1" ht="10.15" x14ac:dyDescent="0.2">
      <c r="A673" s="282"/>
      <c r="B673" s="279" t="s">
        <v>257</v>
      </c>
      <c r="C673" s="276"/>
      <c r="D673" s="386"/>
      <c r="E673" s="386">
        <v>3.9</v>
      </c>
      <c r="F673" s="386">
        <v>5.77</v>
      </c>
      <c r="G673" s="386"/>
      <c r="H673" s="386">
        <f t="shared" si="56"/>
        <v>22.5</v>
      </c>
    </row>
    <row r="674" spans="1:8" s="275" customFormat="1" ht="10.15" x14ac:dyDescent="0.2">
      <c r="A674" s="282"/>
      <c r="B674" s="279"/>
      <c r="C674" s="276"/>
      <c r="D674" s="386"/>
      <c r="E674" s="386">
        <v>1.6</v>
      </c>
      <c r="F674" s="386">
        <v>1.45</v>
      </c>
      <c r="G674" s="386"/>
      <c r="H674" s="386">
        <f t="shared" si="56"/>
        <v>2.3199999999999998</v>
      </c>
    </row>
    <row r="675" spans="1:8" s="275" customFormat="1" x14ac:dyDescent="0.2">
      <c r="A675" s="282"/>
      <c r="B675" s="279" t="s">
        <v>258</v>
      </c>
      <c r="C675" s="276"/>
      <c r="D675" s="386"/>
      <c r="E675" s="386">
        <v>3.2</v>
      </c>
      <c r="F675" s="386">
        <v>3.22</v>
      </c>
      <c r="G675" s="386"/>
      <c r="H675" s="386">
        <f t="shared" si="56"/>
        <v>10.3</v>
      </c>
    </row>
    <row r="676" spans="1:8" s="275" customFormat="1" x14ac:dyDescent="0.2">
      <c r="A676" s="282"/>
      <c r="B676" s="279" t="s">
        <v>259</v>
      </c>
      <c r="C676" s="276"/>
      <c r="D676" s="386"/>
      <c r="E676" s="386">
        <v>3.2</v>
      </c>
      <c r="F676" s="386">
        <v>3.85</v>
      </c>
      <c r="G676" s="386"/>
      <c r="H676" s="386">
        <f t="shared" si="56"/>
        <v>12.32</v>
      </c>
    </row>
    <row r="677" spans="1:8" s="275" customFormat="1" ht="10.15" x14ac:dyDescent="0.2">
      <c r="A677" s="282"/>
      <c r="B677" s="279" t="s">
        <v>260</v>
      </c>
      <c r="C677" s="276"/>
      <c r="D677" s="386"/>
      <c r="E677" s="386">
        <v>2.15</v>
      </c>
      <c r="F677" s="386">
        <v>1.3</v>
      </c>
      <c r="G677" s="386"/>
      <c r="H677" s="386">
        <f t="shared" si="56"/>
        <v>2.8</v>
      </c>
    </row>
    <row r="678" spans="1:8" s="275" customFormat="1" ht="10.15" x14ac:dyDescent="0.2">
      <c r="A678" s="282"/>
      <c r="B678" s="279" t="s">
        <v>262</v>
      </c>
      <c r="C678" s="276"/>
      <c r="D678" s="386"/>
      <c r="E678" s="386">
        <v>6.81</v>
      </c>
      <c r="F678" s="386">
        <v>4.5</v>
      </c>
      <c r="G678" s="386"/>
      <c r="H678" s="386">
        <f t="shared" si="56"/>
        <v>30.65</v>
      </c>
    </row>
    <row r="679" spans="1:8" s="275" customFormat="1" ht="10.15" x14ac:dyDescent="0.2">
      <c r="A679" s="282"/>
      <c r="B679" s="279" t="s">
        <v>264</v>
      </c>
      <c r="C679" s="276"/>
      <c r="D679" s="386"/>
      <c r="E679" s="386">
        <v>3.19</v>
      </c>
      <c r="F679" s="386">
        <v>1.5</v>
      </c>
      <c r="G679" s="386"/>
      <c r="H679" s="386">
        <f t="shared" si="56"/>
        <v>4.79</v>
      </c>
    </row>
    <row r="680" spans="1:8" s="275" customFormat="1" ht="10.15" x14ac:dyDescent="0.2">
      <c r="A680" s="282"/>
      <c r="B680" s="279"/>
      <c r="C680" s="276"/>
      <c r="D680" s="386"/>
      <c r="E680" s="386">
        <v>3.19</v>
      </c>
      <c r="F680" s="386">
        <v>3.64</v>
      </c>
      <c r="G680" s="386"/>
      <c r="H680" s="386">
        <f t="shared" si="56"/>
        <v>11.61</v>
      </c>
    </row>
    <row r="681" spans="1:8" s="275" customFormat="1" ht="10.15" x14ac:dyDescent="0.2">
      <c r="A681" s="282"/>
      <c r="B681" s="279"/>
      <c r="C681" s="276"/>
      <c r="D681" s="386"/>
      <c r="E681" s="386">
        <v>4.54</v>
      </c>
      <c r="F681" s="386">
        <v>3.5</v>
      </c>
      <c r="G681" s="386"/>
      <c r="H681" s="386">
        <f t="shared" si="56"/>
        <v>15.89</v>
      </c>
    </row>
    <row r="682" spans="1:8" s="275" customFormat="1" ht="10.15" x14ac:dyDescent="0.2">
      <c r="A682" s="282"/>
      <c r="B682" s="279" t="s">
        <v>265</v>
      </c>
      <c r="C682" s="276"/>
      <c r="D682" s="386"/>
      <c r="E682" s="386">
        <v>2.13</v>
      </c>
      <c r="F682" s="386">
        <v>3.64</v>
      </c>
      <c r="G682" s="386"/>
      <c r="H682" s="386">
        <f t="shared" si="56"/>
        <v>7.75</v>
      </c>
    </row>
    <row r="683" spans="1:8" s="275" customFormat="1" ht="10.15" x14ac:dyDescent="0.2">
      <c r="A683" s="282"/>
      <c r="B683" s="279"/>
      <c r="C683" s="276"/>
      <c r="D683" s="386"/>
      <c r="E683" s="386">
        <v>2.33</v>
      </c>
      <c r="F683" s="386">
        <v>3.34</v>
      </c>
      <c r="G683" s="386"/>
      <c r="H683" s="386">
        <f t="shared" si="56"/>
        <v>7.78</v>
      </c>
    </row>
    <row r="684" spans="1:8" s="275" customFormat="1" ht="10.15" x14ac:dyDescent="0.2">
      <c r="A684" s="282"/>
      <c r="B684" s="279"/>
      <c r="C684" s="276"/>
      <c r="D684" s="386"/>
      <c r="E684" s="386">
        <v>1.1299999999999999</v>
      </c>
      <c r="F684" s="386">
        <v>2.1800000000000002</v>
      </c>
      <c r="G684" s="386"/>
      <c r="H684" s="386">
        <f t="shared" si="56"/>
        <v>2.46</v>
      </c>
    </row>
    <row r="685" spans="1:8" s="275" customFormat="1" ht="10.15" x14ac:dyDescent="0.2">
      <c r="A685" s="282"/>
      <c r="B685" s="279" t="s">
        <v>537</v>
      </c>
      <c r="C685" s="276"/>
      <c r="D685" s="386">
        <v>2</v>
      </c>
      <c r="E685" s="386">
        <v>3.4</v>
      </c>
      <c r="F685" s="386">
        <v>4</v>
      </c>
      <c r="G685" s="386"/>
      <c r="H685" s="386">
        <f t="shared" si="56"/>
        <v>27.2</v>
      </c>
    </row>
    <row r="686" spans="1:8" s="275" customFormat="1" ht="10.15" x14ac:dyDescent="0.2">
      <c r="A686" s="282"/>
      <c r="B686" s="279" t="s">
        <v>538</v>
      </c>
      <c r="C686" s="276"/>
      <c r="D686" s="386">
        <v>2</v>
      </c>
      <c r="E686" s="386">
        <v>3.4</v>
      </c>
      <c r="F686" s="386">
        <v>4</v>
      </c>
      <c r="G686" s="386"/>
      <c r="H686" s="386">
        <f t="shared" si="56"/>
        <v>27.2</v>
      </c>
    </row>
    <row r="687" spans="1:8" s="275" customFormat="1" ht="10.15" x14ac:dyDescent="0.2">
      <c r="A687" s="282"/>
      <c r="B687" s="279" t="s">
        <v>539</v>
      </c>
      <c r="C687" s="276"/>
      <c r="D687" s="386">
        <v>2</v>
      </c>
      <c r="E687" s="386">
        <v>3.4</v>
      </c>
      <c r="F687" s="386">
        <v>4</v>
      </c>
      <c r="G687" s="386"/>
      <c r="H687" s="386">
        <f t="shared" si="56"/>
        <v>27.2</v>
      </c>
    </row>
    <row r="688" spans="1:8" s="275" customFormat="1" ht="10.15" x14ac:dyDescent="0.2">
      <c r="A688" s="282"/>
      <c r="B688" s="279" t="s">
        <v>241</v>
      </c>
      <c r="C688" s="276"/>
      <c r="D688" s="386">
        <v>2</v>
      </c>
      <c r="E688" s="386">
        <v>6.7</v>
      </c>
      <c r="F688" s="386">
        <v>3.38</v>
      </c>
      <c r="G688" s="386"/>
      <c r="H688" s="386">
        <f t="shared" si="56"/>
        <v>45.29</v>
      </c>
    </row>
    <row r="689" spans="1:8" s="275" customFormat="1" ht="10.15" x14ac:dyDescent="0.2">
      <c r="A689" s="282"/>
      <c r="B689" s="279" t="s">
        <v>540</v>
      </c>
      <c r="C689" s="276"/>
      <c r="D689" s="386">
        <v>2</v>
      </c>
      <c r="E689" s="386">
        <v>3.4</v>
      </c>
      <c r="F689" s="386">
        <v>4</v>
      </c>
      <c r="G689" s="386"/>
      <c r="H689" s="386">
        <f t="shared" si="56"/>
        <v>27.2</v>
      </c>
    </row>
    <row r="690" spans="1:8" s="275" customFormat="1" ht="10.15" x14ac:dyDescent="0.2">
      <c r="A690" s="282"/>
      <c r="B690" s="279" t="s">
        <v>541</v>
      </c>
      <c r="C690" s="276"/>
      <c r="D690" s="386">
        <v>2</v>
      </c>
      <c r="E690" s="386">
        <v>3.4</v>
      </c>
      <c r="F690" s="386">
        <v>4</v>
      </c>
      <c r="G690" s="386"/>
      <c r="H690" s="386">
        <f t="shared" si="56"/>
        <v>27.2</v>
      </c>
    </row>
    <row r="691" spans="1:8" s="275" customFormat="1" ht="10.15" x14ac:dyDescent="0.2">
      <c r="A691" s="282"/>
      <c r="B691" s="279" t="s">
        <v>542</v>
      </c>
      <c r="C691" s="276"/>
      <c r="D691" s="386">
        <v>2</v>
      </c>
      <c r="E691" s="386">
        <v>3.4</v>
      </c>
      <c r="F691" s="386">
        <v>4</v>
      </c>
      <c r="G691" s="386"/>
      <c r="H691" s="386">
        <f t="shared" si="56"/>
        <v>27.2</v>
      </c>
    </row>
    <row r="692" spans="1:8" s="275" customFormat="1" ht="10.15" x14ac:dyDescent="0.2">
      <c r="A692" s="282"/>
      <c r="B692" s="279" t="s">
        <v>242</v>
      </c>
      <c r="C692" s="276"/>
      <c r="D692" s="386">
        <v>2</v>
      </c>
      <c r="E692" s="386">
        <v>3.4</v>
      </c>
      <c r="F692" s="386">
        <v>4</v>
      </c>
      <c r="G692" s="386"/>
      <c r="H692" s="386">
        <f t="shared" si="56"/>
        <v>27.2</v>
      </c>
    </row>
    <row r="693" spans="1:8" s="275" customFormat="1" ht="10.15" x14ac:dyDescent="0.2">
      <c r="A693" s="282"/>
      <c r="B693" s="279" t="s">
        <v>543</v>
      </c>
      <c r="C693" s="276"/>
      <c r="D693" s="386">
        <v>2</v>
      </c>
      <c r="E693" s="386">
        <v>3.4</v>
      </c>
      <c r="F693" s="386">
        <v>4</v>
      </c>
      <c r="G693" s="386"/>
      <c r="H693" s="386">
        <f t="shared" si="56"/>
        <v>27.2</v>
      </c>
    </row>
    <row r="694" spans="1:8" s="275" customFormat="1" ht="10.15" x14ac:dyDescent="0.2">
      <c r="A694" s="282"/>
      <c r="B694" s="279" t="s">
        <v>266</v>
      </c>
      <c r="C694" s="276"/>
      <c r="D694" s="386"/>
      <c r="E694" s="386">
        <v>6.99</v>
      </c>
      <c r="F694" s="386">
        <v>4</v>
      </c>
      <c r="G694" s="386"/>
      <c r="H694" s="386">
        <f t="shared" si="56"/>
        <v>27.96</v>
      </c>
    </row>
    <row r="695" spans="1:8" s="275" customFormat="1" ht="10.15" x14ac:dyDescent="0.2">
      <c r="A695" s="282"/>
      <c r="B695" s="279" t="s">
        <v>267</v>
      </c>
      <c r="C695" s="276"/>
      <c r="D695" s="386"/>
      <c r="E695" s="386">
        <v>6.97</v>
      </c>
      <c r="F695" s="386">
        <v>4</v>
      </c>
      <c r="G695" s="386"/>
      <c r="H695" s="386">
        <f t="shared" si="56"/>
        <v>27.88</v>
      </c>
    </row>
    <row r="696" spans="1:8" s="275" customFormat="1" ht="10.15" x14ac:dyDescent="0.2">
      <c r="A696" s="282"/>
      <c r="B696" s="279" t="s">
        <v>268</v>
      </c>
      <c r="C696" s="276"/>
      <c r="D696" s="386"/>
      <c r="E696" s="386">
        <v>6.97</v>
      </c>
      <c r="F696" s="386">
        <v>4</v>
      </c>
      <c r="G696" s="386"/>
      <c r="H696" s="386">
        <f t="shared" si="56"/>
        <v>27.88</v>
      </c>
    </row>
    <row r="697" spans="1:8" s="275" customFormat="1" ht="10.15" x14ac:dyDescent="0.2">
      <c r="A697" s="282"/>
      <c r="B697" s="279" t="s">
        <v>269</v>
      </c>
      <c r="C697" s="276"/>
      <c r="D697" s="386"/>
      <c r="E697" s="386">
        <v>6.97</v>
      </c>
      <c r="F697" s="386">
        <v>4</v>
      </c>
      <c r="G697" s="386"/>
      <c r="H697" s="386">
        <f t="shared" si="56"/>
        <v>27.88</v>
      </c>
    </row>
    <row r="698" spans="1:8" s="275" customFormat="1" ht="10.15" x14ac:dyDescent="0.2">
      <c r="A698" s="282"/>
      <c r="B698" s="279" t="s">
        <v>270</v>
      </c>
      <c r="C698" s="276"/>
      <c r="D698" s="386"/>
      <c r="E698" s="386">
        <v>6.97</v>
      </c>
      <c r="F698" s="386">
        <v>4</v>
      </c>
      <c r="G698" s="386"/>
      <c r="H698" s="386">
        <f t="shared" si="56"/>
        <v>27.88</v>
      </c>
    </row>
    <row r="699" spans="1:8" s="275" customFormat="1" ht="10.15" x14ac:dyDescent="0.2">
      <c r="A699" s="282"/>
      <c r="B699" s="279" t="s">
        <v>271</v>
      </c>
      <c r="C699" s="276"/>
      <c r="D699" s="386"/>
      <c r="E699" s="386">
        <v>6.99</v>
      </c>
      <c r="F699" s="386">
        <v>4.75</v>
      </c>
      <c r="G699" s="386"/>
      <c r="H699" s="386">
        <f t="shared" si="56"/>
        <v>33.200000000000003</v>
      </c>
    </row>
    <row r="700" spans="1:8" s="275" customFormat="1" ht="10.15" x14ac:dyDescent="0.2">
      <c r="A700" s="282"/>
      <c r="B700" s="279" t="s">
        <v>272</v>
      </c>
      <c r="C700" s="276"/>
      <c r="D700" s="386"/>
      <c r="E700" s="386">
        <v>6.97</v>
      </c>
      <c r="F700" s="386">
        <v>4.75</v>
      </c>
      <c r="G700" s="386"/>
      <c r="H700" s="386">
        <f t="shared" si="56"/>
        <v>33.11</v>
      </c>
    </row>
    <row r="701" spans="1:8" s="275" customFormat="1" ht="10.15" x14ac:dyDescent="0.2">
      <c r="A701" s="282"/>
      <c r="B701" s="279" t="s">
        <v>273</v>
      </c>
      <c r="C701" s="276"/>
      <c r="D701" s="386"/>
      <c r="E701" s="386">
        <v>6.97</v>
      </c>
      <c r="F701" s="386">
        <v>4.75</v>
      </c>
      <c r="G701" s="386"/>
      <c r="H701" s="386">
        <f t="shared" si="56"/>
        <v>33.11</v>
      </c>
    </row>
    <row r="702" spans="1:8" s="275" customFormat="1" ht="10.15" x14ac:dyDescent="0.2">
      <c r="A702" s="282"/>
      <c r="B702" s="279" t="s">
        <v>274</v>
      </c>
      <c r="C702" s="276"/>
      <c r="D702" s="386"/>
      <c r="E702" s="386">
        <v>6.97</v>
      </c>
      <c r="F702" s="386">
        <v>4.75</v>
      </c>
      <c r="G702" s="386"/>
      <c r="H702" s="386">
        <f t="shared" si="56"/>
        <v>33.11</v>
      </c>
    </row>
    <row r="703" spans="1:8" s="275" customFormat="1" ht="10.15" x14ac:dyDescent="0.2">
      <c r="A703" s="282"/>
      <c r="B703" s="279" t="s">
        <v>275</v>
      </c>
      <c r="C703" s="276"/>
      <c r="D703" s="386"/>
      <c r="E703" s="386">
        <v>6.97</v>
      </c>
      <c r="F703" s="386">
        <v>4.75</v>
      </c>
      <c r="G703" s="386"/>
      <c r="H703" s="386">
        <f t="shared" si="56"/>
        <v>33.11</v>
      </c>
    </row>
    <row r="704" spans="1:8" s="275" customFormat="1" x14ac:dyDescent="0.2">
      <c r="A704" s="282"/>
      <c r="B704" s="279"/>
      <c r="C704" s="276"/>
      <c r="D704" s="386"/>
      <c r="E704" s="386" t="s">
        <v>544</v>
      </c>
      <c r="F704" s="386"/>
      <c r="G704" s="386"/>
      <c r="H704" s="386"/>
    </row>
    <row r="705" spans="1:8" s="275" customFormat="1" x14ac:dyDescent="0.2">
      <c r="A705" s="282"/>
      <c r="B705" s="279" t="s">
        <v>545</v>
      </c>
      <c r="C705" s="276"/>
      <c r="D705" s="386"/>
      <c r="E705" s="386">
        <v>245.7</v>
      </c>
      <c r="F705" s="386"/>
      <c r="G705" s="386"/>
      <c r="H705" s="386">
        <f t="shared" si="56"/>
        <v>245.7</v>
      </c>
    </row>
    <row r="706" spans="1:8" s="275" customFormat="1" ht="10.15" x14ac:dyDescent="0.2">
      <c r="A706" s="282"/>
      <c r="B706" s="279" t="s">
        <v>546</v>
      </c>
      <c r="C706" s="276"/>
      <c r="D706" s="386"/>
      <c r="E706" s="386">
        <v>3.85</v>
      </c>
      <c r="F706" s="386">
        <v>2.73</v>
      </c>
      <c r="G706" s="386"/>
      <c r="H706" s="386">
        <f t="shared" si="56"/>
        <v>10.51</v>
      </c>
    </row>
    <row r="707" spans="1:8" s="275" customFormat="1" x14ac:dyDescent="0.2">
      <c r="A707" s="282"/>
      <c r="B707" s="284" t="s">
        <v>527</v>
      </c>
      <c r="C707" s="276"/>
      <c r="D707" s="386"/>
      <c r="E707" s="386"/>
      <c r="F707" s="386"/>
      <c r="G707" s="386"/>
      <c r="H707" s="386"/>
    </row>
    <row r="708" spans="1:8" s="275" customFormat="1" ht="10.15" x14ac:dyDescent="0.2">
      <c r="A708" s="282"/>
      <c r="B708" s="279" t="s">
        <v>281</v>
      </c>
      <c r="C708" s="276"/>
      <c r="D708" s="386"/>
      <c r="E708" s="386">
        <v>2.5299999999999998</v>
      </c>
      <c r="F708" s="386">
        <v>1.94</v>
      </c>
      <c r="G708" s="386"/>
      <c r="H708" s="386">
        <f t="shared" si="56"/>
        <v>4.91</v>
      </c>
    </row>
    <row r="709" spans="1:8" s="275" customFormat="1" ht="10.15" x14ac:dyDescent="0.2">
      <c r="A709" s="282"/>
      <c r="B709" s="279" t="s">
        <v>282</v>
      </c>
      <c r="C709" s="276"/>
      <c r="D709" s="386"/>
      <c r="E709" s="386">
        <v>2.5299999999999998</v>
      </c>
      <c r="F709" s="386">
        <v>1.91</v>
      </c>
      <c r="G709" s="386"/>
      <c r="H709" s="386">
        <f t="shared" si="56"/>
        <v>4.83</v>
      </c>
    </row>
    <row r="710" spans="1:8" s="275" customFormat="1" ht="10.15" x14ac:dyDescent="0.2">
      <c r="A710" s="282"/>
      <c r="B710" s="279" t="s">
        <v>496</v>
      </c>
      <c r="C710" s="276"/>
      <c r="D710" s="386"/>
      <c r="E710" s="386">
        <v>2.7</v>
      </c>
      <c r="F710" s="386">
        <v>3.25</v>
      </c>
      <c r="G710" s="386"/>
      <c r="H710" s="386">
        <f t="shared" si="56"/>
        <v>8.7799999999999994</v>
      </c>
    </row>
    <row r="711" spans="1:8" s="275" customFormat="1" x14ac:dyDescent="0.2">
      <c r="A711" s="282"/>
      <c r="B711" s="279" t="s">
        <v>547</v>
      </c>
      <c r="C711" s="276"/>
      <c r="D711" s="386"/>
      <c r="E711" s="386">
        <v>18.309999999999999</v>
      </c>
      <c r="F711" s="386">
        <v>11.63</v>
      </c>
      <c r="G711" s="386"/>
      <c r="H711" s="386">
        <f t="shared" si="56"/>
        <v>212.95</v>
      </c>
    </row>
    <row r="712" spans="1:8" s="275" customFormat="1" x14ac:dyDescent="0.2">
      <c r="A712" s="282"/>
      <c r="B712" s="279" t="s">
        <v>548</v>
      </c>
      <c r="C712" s="276"/>
      <c r="D712" s="386"/>
      <c r="E712" s="386">
        <v>10.35</v>
      </c>
      <c r="F712" s="386">
        <v>7.08</v>
      </c>
      <c r="G712" s="386"/>
      <c r="H712" s="386">
        <f t="shared" si="56"/>
        <v>73.28</v>
      </c>
    </row>
    <row r="713" spans="1:8" s="275" customFormat="1" ht="10.15" x14ac:dyDescent="0.2">
      <c r="A713" s="282"/>
      <c r="B713" s="279"/>
      <c r="C713" s="276"/>
      <c r="D713" s="386"/>
      <c r="E713" s="386">
        <v>4</v>
      </c>
      <c r="F713" s="386">
        <v>2.35</v>
      </c>
      <c r="G713" s="386"/>
      <c r="H713" s="386">
        <f t="shared" si="56"/>
        <v>9.4</v>
      </c>
    </row>
    <row r="714" spans="1:8" s="275" customFormat="1" ht="10.15" x14ac:dyDescent="0.2">
      <c r="A714" s="282"/>
      <c r="B714" s="279" t="s">
        <v>549</v>
      </c>
      <c r="C714" s="276"/>
      <c r="D714" s="386">
        <v>2</v>
      </c>
      <c r="E714" s="386">
        <v>1.2</v>
      </c>
      <c r="F714" s="386">
        <v>1.07</v>
      </c>
      <c r="G714" s="386"/>
      <c r="H714" s="386">
        <f t="shared" si="56"/>
        <v>2.57</v>
      </c>
    </row>
    <row r="715" spans="1:8" s="275" customFormat="1" ht="10.15" x14ac:dyDescent="0.2">
      <c r="A715" s="282"/>
      <c r="B715" s="284" t="str">
        <f>"Total item "&amp;A663</f>
        <v>Total item 5.12</v>
      </c>
      <c r="C715" s="276"/>
      <c r="D715" s="386"/>
      <c r="E715" s="386"/>
      <c r="F715" s="386"/>
      <c r="G715" s="386"/>
      <c r="H715" s="383">
        <f>SUM(H664:H714)</f>
        <v>1326.01</v>
      </c>
    </row>
    <row r="716" spans="1:8" s="270" customFormat="1" ht="10.15" x14ac:dyDescent="0.2">
      <c r="A716" s="271"/>
      <c r="B716" s="272"/>
      <c r="C716" s="134"/>
      <c r="D716" s="417"/>
      <c r="E716" s="417"/>
      <c r="F716" s="417"/>
      <c r="G716" s="417"/>
      <c r="H716" s="401"/>
    </row>
    <row r="717" spans="1:8" s="258" customFormat="1" ht="22.5" x14ac:dyDescent="0.2">
      <c r="A717" s="280" t="s">
        <v>1019</v>
      </c>
      <c r="B717" s="261" t="s">
        <v>1024</v>
      </c>
      <c r="C717" s="281" t="s">
        <v>1028</v>
      </c>
      <c r="D717" s="383"/>
      <c r="E717" s="383"/>
      <c r="F717" s="383"/>
      <c r="G717" s="383"/>
      <c r="H717" s="383"/>
    </row>
    <row r="718" spans="1:8" s="275" customFormat="1" ht="10.15" x14ac:dyDescent="0.2">
      <c r="A718" s="282"/>
      <c r="B718" s="279" t="s">
        <v>1105</v>
      </c>
      <c r="C718" s="276"/>
      <c r="D718" s="386"/>
      <c r="E718" s="386">
        <v>9.6999999999999993</v>
      </c>
      <c r="F718" s="386"/>
      <c r="G718" s="386"/>
      <c r="H718" s="386">
        <f t="shared" ref="H718:H731" si="57">ROUND(PRODUCT(D718:G718),2)</f>
        <v>9.6999999999999993</v>
      </c>
    </row>
    <row r="719" spans="1:8" s="275" customFormat="1" ht="10.15" x14ac:dyDescent="0.2">
      <c r="A719" s="282"/>
      <c r="B719" s="279"/>
      <c r="C719" s="276"/>
      <c r="D719" s="386">
        <v>-2</v>
      </c>
      <c r="E719" s="386">
        <v>1.2</v>
      </c>
      <c r="F719" s="386"/>
      <c r="G719" s="386"/>
      <c r="H719" s="386">
        <f t="shared" si="57"/>
        <v>-2.4</v>
      </c>
    </row>
    <row r="720" spans="1:8" s="275" customFormat="1" ht="10.15" x14ac:dyDescent="0.2">
      <c r="A720" s="282"/>
      <c r="B720" s="279"/>
      <c r="C720" s="276"/>
      <c r="D720" s="386">
        <v>2</v>
      </c>
      <c r="E720" s="386">
        <v>3.55</v>
      </c>
      <c r="F720" s="386"/>
      <c r="G720" s="386"/>
      <c r="H720" s="386">
        <f t="shared" si="57"/>
        <v>7.1</v>
      </c>
    </row>
    <row r="721" spans="1:8" s="275" customFormat="1" ht="10.15" x14ac:dyDescent="0.2">
      <c r="A721" s="282"/>
      <c r="B721" s="279"/>
      <c r="C721" s="276"/>
      <c r="D721" s="386"/>
      <c r="E721" s="386">
        <v>13.6</v>
      </c>
      <c r="F721" s="386"/>
      <c r="G721" s="386"/>
      <c r="H721" s="386">
        <f t="shared" si="57"/>
        <v>13.6</v>
      </c>
    </row>
    <row r="722" spans="1:8" s="275" customFormat="1" ht="10.15" x14ac:dyDescent="0.2">
      <c r="A722" s="282"/>
      <c r="B722" s="279"/>
      <c r="C722" s="276"/>
      <c r="D722" s="386"/>
      <c r="E722" s="386">
        <v>4.8</v>
      </c>
      <c r="F722" s="386"/>
      <c r="G722" s="386"/>
      <c r="H722" s="386">
        <f t="shared" si="57"/>
        <v>4.8</v>
      </c>
    </row>
    <row r="723" spans="1:8" s="275" customFormat="1" ht="10.15" x14ac:dyDescent="0.2">
      <c r="A723" s="282"/>
      <c r="B723" s="279"/>
      <c r="C723" s="276"/>
      <c r="D723" s="386">
        <v>-1</v>
      </c>
      <c r="E723" s="386">
        <v>0.8</v>
      </c>
      <c r="F723" s="386"/>
      <c r="G723" s="386"/>
      <c r="H723" s="386">
        <f t="shared" si="57"/>
        <v>-0.8</v>
      </c>
    </row>
    <row r="724" spans="1:8" s="275" customFormat="1" ht="10.15" x14ac:dyDescent="0.2">
      <c r="A724" s="282"/>
      <c r="B724" s="279"/>
      <c r="C724" s="276"/>
      <c r="D724" s="386"/>
      <c r="E724" s="386">
        <v>6.95</v>
      </c>
      <c r="F724" s="386"/>
      <c r="G724" s="386"/>
      <c r="H724" s="386">
        <f t="shared" si="57"/>
        <v>6.95</v>
      </c>
    </row>
    <row r="725" spans="1:8" s="275" customFormat="1" ht="10.15" x14ac:dyDescent="0.2">
      <c r="A725" s="282"/>
      <c r="B725" s="279"/>
      <c r="C725" s="276"/>
      <c r="D725" s="386"/>
      <c r="E725" s="386">
        <v>7.1</v>
      </c>
      <c r="F725" s="386"/>
      <c r="G725" s="386"/>
      <c r="H725" s="386">
        <f t="shared" si="57"/>
        <v>7.1</v>
      </c>
    </row>
    <row r="726" spans="1:8" s="275" customFormat="1" ht="10.15" x14ac:dyDescent="0.2">
      <c r="A726" s="282"/>
      <c r="B726" s="279"/>
      <c r="C726" s="276"/>
      <c r="D726" s="386">
        <v>-3</v>
      </c>
      <c r="E726" s="386">
        <v>1.2</v>
      </c>
      <c r="F726" s="386"/>
      <c r="G726" s="386"/>
      <c r="H726" s="386">
        <f t="shared" si="57"/>
        <v>-3.6</v>
      </c>
    </row>
    <row r="727" spans="1:8" s="275" customFormat="1" ht="10.15" x14ac:dyDescent="0.2">
      <c r="A727" s="282"/>
      <c r="B727" s="279"/>
      <c r="C727" s="276"/>
      <c r="D727" s="386"/>
      <c r="E727" s="386">
        <v>7.3</v>
      </c>
      <c r="F727" s="386"/>
      <c r="G727" s="386"/>
      <c r="H727" s="386">
        <f t="shared" si="57"/>
        <v>7.3</v>
      </c>
    </row>
    <row r="728" spans="1:8" s="275" customFormat="1" ht="10.15" x14ac:dyDescent="0.2">
      <c r="A728" s="282"/>
      <c r="B728" s="279"/>
      <c r="C728" s="276"/>
      <c r="D728" s="386"/>
      <c r="E728" s="386">
        <v>4.05</v>
      </c>
      <c r="F728" s="386"/>
      <c r="G728" s="386"/>
      <c r="H728" s="386">
        <f t="shared" si="57"/>
        <v>4.05</v>
      </c>
    </row>
    <row r="729" spans="1:8" s="275" customFormat="1" ht="10.15" x14ac:dyDescent="0.2">
      <c r="A729" s="282"/>
      <c r="B729" s="279"/>
      <c r="C729" s="276"/>
      <c r="D729" s="386"/>
      <c r="E729" s="386">
        <v>1.2</v>
      </c>
      <c r="F729" s="386"/>
      <c r="G729" s="386"/>
      <c r="H729" s="386">
        <f t="shared" si="57"/>
        <v>1.2</v>
      </c>
    </row>
    <row r="730" spans="1:8" s="275" customFormat="1" ht="10.15" x14ac:dyDescent="0.2">
      <c r="A730" s="282"/>
      <c r="B730" s="279"/>
      <c r="C730" s="276"/>
      <c r="D730" s="386"/>
      <c r="E730" s="386">
        <v>2.8</v>
      </c>
      <c r="F730" s="386"/>
      <c r="G730" s="386"/>
      <c r="H730" s="386">
        <f t="shared" si="57"/>
        <v>2.8</v>
      </c>
    </row>
    <row r="731" spans="1:8" s="275" customFormat="1" ht="10.15" x14ac:dyDescent="0.2">
      <c r="A731" s="282"/>
      <c r="B731" s="279"/>
      <c r="C731" s="276"/>
      <c r="D731" s="386"/>
      <c r="E731" s="386">
        <v>3.35</v>
      </c>
      <c r="F731" s="386"/>
      <c r="G731" s="386"/>
      <c r="H731" s="386">
        <f t="shared" si="57"/>
        <v>3.35</v>
      </c>
    </row>
    <row r="732" spans="1:8" s="275" customFormat="1" ht="10.15" x14ac:dyDescent="0.2">
      <c r="A732" s="282"/>
      <c r="B732" s="284" t="str">
        <f>"Total item "&amp;A717</f>
        <v>Total item 5.13</v>
      </c>
      <c r="C732" s="276"/>
      <c r="D732" s="386"/>
      <c r="E732" s="386"/>
      <c r="F732" s="386"/>
      <c r="G732" s="386"/>
      <c r="H732" s="383">
        <f>SUM(H718:H731)</f>
        <v>61.149999999999991</v>
      </c>
    </row>
    <row r="733" spans="1:8" s="275" customFormat="1" ht="10.15" x14ac:dyDescent="0.2">
      <c r="A733" s="282"/>
      <c r="B733" s="284"/>
      <c r="C733" s="276"/>
      <c r="D733" s="386"/>
      <c r="E733" s="386"/>
      <c r="F733" s="386"/>
      <c r="G733" s="386"/>
      <c r="H733" s="401"/>
    </row>
    <row r="734" spans="1:8" s="258" customFormat="1" ht="56.25" x14ac:dyDescent="0.2">
      <c r="A734" s="280" t="s">
        <v>1019</v>
      </c>
      <c r="B734" s="261" t="s">
        <v>1438</v>
      </c>
      <c r="C734" s="281" t="s">
        <v>1108</v>
      </c>
      <c r="D734" s="383"/>
      <c r="E734" s="383"/>
      <c r="F734" s="383"/>
      <c r="G734" s="383"/>
      <c r="H734" s="383"/>
    </row>
    <row r="735" spans="1:8" s="275" customFormat="1" x14ac:dyDescent="0.2">
      <c r="A735" s="282"/>
      <c r="B735" s="279" t="s">
        <v>1439</v>
      </c>
      <c r="C735" s="276"/>
      <c r="D735" s="386"/>
      <c r="E735" s="386">
        <v>14</v>
      </c>
      <c r="F735" s="386">
        <v>4</v>
      </c>
      <c r="G735" s="386"/>
      <c r="H735" s="386">
        <f t="shared" ref="H735" si="58">ROUND(PRODUCT(D735:G735),2)</f>
        <v>56</v>
      </c>
    </row>
    <row r="736" spans="1:8" s="275" customFormat="1" ht="10.15" x14ac:dyDescent="0.2">
      <c r="A736" s="282"/>
      <c r="B736" s="284" t="str">
        <f>"Total item "&amp;A734</f>
        <v>Total item 5.13</v>
      </c>
      <c r="C736" s="276"/>
      <c r="D736" s="386"/>
      <c r="E736" s="386"/>
      <c r="F736" s="386"/>
      <c r="G736" s="386"/>
      <c r="H736" s="383">
        <f>SUM(H735:H735)</f>
        <v>56</v>
      </c>
    </row>
    <row r="737" spans="1:8" s="275" customFormat="1" ht="10.15" x14ac:dyDescent="0.2">
      <c r="A737" s="282"/>
      <c r="B737" s="284"/>
      <c r="C737" s="276"/>
      <c r="D737" s="386"/>
      <c r="E737" s="386"/>
      <c r="F737" s="386"/>
      <c r="G737" s="386"/>
      <c r="H737" s="401"/>
    </row>
    <row r="738" spans="1:8" s="107" customFormat="1" ht="10.15" x14ac:dyDescent="0.2">
      <c r="A738" s="121" t="s">
        <v>36</v>
      </c>
      <c r="B738" s="122" t="s">
        <v>105</v>
      </c>
      <c r="C738" s="123"/>
      <c r="D738" s="389"/>
      <c r="E738" s="389"/>
      <c r="F738" s="389"/>
      <c r="G738" s="389"/>
      <c r="H738" s="389"/>
    </row>
    <row r="739" spans="1:8" s="275" customFormat="1" ht="10.15" x14ac:dyDescent="0.2">
      <c r="A739" s="282"/>
      <c r="B739" s="126"/>
      <c r="C739" s="119"/>
      <c r="D739" s="384"/>
      <c r="E739" s="384"/>
      <c r="F739" s="384"/>
      <c r="G739" s="384"/>
      <c r="H739" s="384"/>
    </row>
    <row r="740" spans="1:8" s="258" customFormat="1" ht="30.6" x14ac:dyDescent="0.2">
      <c r="A740" s="280" t="s">
        <v>37</v>
      </c>
      <c r="B740" s="261" t="s">
        <v>1112</v>
      </c>
      <c r="C740" s="281" t="s">
        <v>1108</v>
      </c>
      <c r="D740" s="383"/>
      <c r="E740" s="385"/>
      <c r="F740" s="383"/>
      <c r="G740" s="383"/>
      <c r="H740" s="383"/>
    </row>
    <row r="741" spans="1:8" s="275" customFormat="1" x14ac:dyDescent="0.2">
      <c r="A741" s="282"/>
      <c r="B741" s="279" t="s">
        <v>1113</v>
      </c>
      <c r="C741" s="276"/>
      <c r="D741" s="386"/>
      <c r="E741" s="386">
        <v>2.5</v>
      </c>
      <c r="F741" s="386">
        <v>3.4</v>
      </c>
      <c r="G741" s="386"/>
      <c r="H741" s="386">
        <f t="shared" ref="H741" si="59">ROUND(PRODUCT(D741:G741),2)</f>
        <v>8.5</v>
      </c>
    </row>
    <row r="742" spans="1:8" s="275" customFormat="1" ht="10.15" x14ac:dyDescent="0.2">
      <c r="A742" s="282"/>
      <c r="B742" s="284" t="str">
        <f>"Total item "&amp;A740</f>
        <v>Total item 6.1</v>
      </c>
      <c r="C742" s="276"/>
      <c r="D742" s="386"/>
      <c r="E742" s="386"/>
      <c r="F742" s="386"/>
      <c r="G742" s="386"/>
      <c r="H742" s="383">
        <f>SUM(H741:H741)</f>
        <v>8.5</v>
      </c>
    </row>
    <row r="743" spans="1:8" s="275" customFormat="1" ht="10.15" x14ac:dyDescent="0.2">
      <c r="A743" s="282"/>
      <c r="B743" s="126"/>
      <c r="C743" s="119"/>
      <c r="D743" s="384"/>
      <c r="E743" s="384"/>
      <c r="F743" s="384"/>
      <c r="G743" s="384"/>
      <c r="H743" s="384"/>
    </row>
    <row r="744" spans="1:8" s="258" customFormat="1" ht="34.5" customHeight="1" x14ac:dyDescent="0.2">
      <c r="A744" s="280" t="s">
        <v>38</v>
      </c>
      <c r="B744" s="261" t="s">
        <v>987</v>
      </c>
      <c r="C744" s="281" t="s">
        <v>11</v>
      </c>
      <c r="D744" s="383"/>
      <c r="E744" s="385"/>
      <c r="F744" s="383"/>
      <c r="G744" s="383"/>
      <c r="H744" s="383"/>
    </row>
    <row r="745" spans="1:8" s="275" customFormat="1" ht="22.5" x14ac:dyDescent="0.2">
      <c r="A745" s="282"/>
      <c r="B745" s="284" t="s">
        <v>286</v>
      </c>
      <c r="C745" s="276"/>
      <c r="D745" s="386"/>
      <c r="E745" s="386"/>
      <c r="F745" s="386"/>
      <c r="G745" s="386"/>
      <c r="H745" s="386"/>
    </row>
    <row r="746" spans="1:8" s="275" customFormat="1" x14ac:dyDescent="0.2">
      <c r="A746" s="282"/>
      <c r="B746" s="279" t="s">
        <v>251</v>
      </c>
      <c r="C746" s="276"/>
      <c r="D746" s="386"/>
      <c r="E746" s="386">
        <v>3.34</v>
      </c>
      <c r="F746" s="386">
        <v>2.0699999999999998</v>
      </c>
      <c r="G746" s="386"/>
      <c r="H746" s="386">
        <f t="shared" ref="H746:H796" si="60">ROUND(PRODUCT(D746:G746),2)</f>
        <v>6.91</v>
      </c>
    </row>
    <row r="747" spans="1:8" s="275" customFormat="1" ht="10.15" x14ac:dyDescent="0.2">
      <c r="A747" s="282"/>
      <c r="B747" s="279"/>
      <c r="C747" s="276"/>
      <c r="D747" s="386"/>
      <c r="E747" s="386">
        <v>2.73</v>
      </c>
      <c r="F747" s="386">
        <v>3.55</v>
      </c>
      <c r="G747" s="386"/>
      <c r="H747" s="386">
        <f t="shared" si="60"/>
        <v>9.69</v>
      </c>
    </row>
    <row r="748" spans="1:8" s="275" customFormat="1" ht="10.15" x14ac:dyDescent="0.2">
      <c r="A748" s="282"/>
      <c r="B748" s="279"/>
      <c r="C748" s="276"/>
      <c r="D748" s="386"/>
      <c r="E748" s="386">
        <v>3.19</v>
      </c>
      <c r="F748" s="386">
        <v>1.4</v>
      </c>
      <c r="G748" s="386"/>
      <c r="H748" s="386">
        <f t="shared" si="60"/>
        <v>4.47</v>
      </c>
    </row>
    <row r="749" spans="1:8" s="275" customFormat="1" x14ac:dyDescent="0.2">
      <c r="A749" s="282"/>
      <c r="B749" s="279" t="s">
        <v>253</v>
      </c>
      <c r="C749" s="276"/>
      <c r="D749" s="386"/>
      <c r="E749" s="386">
        <v>2.7</v>
      </c>
      <c r="F749" s="386">
        <v>1.43</v>
      </c>
      <c r="G749" s="386"/>
      <c r="H749" s="386">
        <f t="shared" si="60"/>
        <v>3.86</v>
      </c>
    </row>
    <row r="750" spans="1:8" s="275" customFormat="1" ht="10.15" x14ac:dyDescent="0.2">
      <c r="A750" s="282"/>
      <c r="B750" s="279"/>
      <c r="C750" s="276"/>
      <c r="D750" s="386"/>
      <c r="E750" s="386">
        <v>2.7</v>
      </c>
      <c r="F750" s="386">
        <v>1.46</v>
      </c>
      <c r="G750" s="386"/>
      <c r="H750" s="386">
        <f t="shared" si="60"/>
        <v>3.94</v>
      </c>
    </row>
    <row r="751" spans="1:8" s="275" customFormat="1" ht="10.15" x14ac:dyDescent="0.2">
      <c r="A751" s="282"/>
      <c r="B751" s="279" t="s">
        <v>254</v>
      </c>
      <c r="C751" s="276"/>
      <c r="D751" s="386"/>
      <c r="E751" s="386">
        <v>2.7</v>
      </c>
      <c r="F751" s="386">
        <v>1.86</v>
      </c>
      <c r="G751" s="386"/>
      <c r="H751" s="386">
        <f t="shared" si="60"/>
        <v>5.0199999999999996</v>
      </c>
    </row>
    <row r="752" spans="1:8" s="275" customFormat="1" x14ac:dyDescent="0.2">
      <c r="A752" s="282"/>
      <c r="B752" s="279" t="s">
        <v>255</v>
      </c>
      <c r="C752" s="276"/>
      <c r="D752" s="386"/>
      <c r="E752" s="386">
        <v>4.3499999999999996</v>
      </c>
      <c r="F752" s="386">
        <v>2.21</v>
      </c>
      <c r="G752" s="386"/>
      <c r="H752" s="386">
        <f t="shared" si="60"/>
        <v>9.61</v>
      </c>
    </row>
    <row r="753" spans="1:8" s="275" customFormat="1" x14ac:dyDescent="0.2">
      <c r="A753" s="282"/>
      <c r="B753" s="279" t="s">
        <v>256</v>
      </c>
      <c r="C753" s="276"/>
      <c r="D753" s="386"/>
      <c r="E753" s="386">
        <v>4.3499999999999996</v>
      </c>
      <c r="F753" s="386">
        <v>2.39</v>
      </c>
      <c r="G753" s="386"/>
      <c r="H753" s="386">
        <f t="shared" si="60"/>
        <v>10.4</v>
      </c>
    </row>
    <row r="754" spans="1:8" s="275" customFormat="1" ht="10.15" x14ac:dyDescent="0.2">
      <c r="A754" s="282"/>
      <c r="B754" s="284" t="s">
        <v>287</v>
      </c>
      <c r="C754" s="276"/>
      <c r="D754" s="386"/>
      <c r="E754" s="386"/>
      <c r="F754" s="386"/>
      <c r="G754" s="386"/>
      <c r="H754" s="386"/>
    </row>
    <row r="755" spans="1:8" s="275" customFormat="1" ht="10.15" x14ac:dyDescent="0.2">
      <c r="A755" s="282"/>
      <c r="B755" s="279" t="s">
        <v>257</v>
      </c>
      <c r="C755" s="276"/>
      <c r="D755" s="386"/>
      <c r="E755" s="386">
        <v>3.9</v>
      </c>
      <c r="F755" s="386">
        <v>5.77</v>
      </c>
      <c r="G755" s="386"/>
      <c r="H755" s="386">
        <f t="shared" si="60"/>
        <v>22.5</v>
      </c>
    </row>
    <row r="756" spans="1:8" s="275" customFormat="1" ht="10.15" x14ac:dyDescent="0.2">
      <c r="A756" s="282"/>
      <c r="B756" s="279"/>
      <c r="C756" s="276"/>
      <c r="D756" s="386"/>
      <c r="E756" s="386">
        <v>1.6</v>
      </c>
      <c r="F756" s="386">
        <v>1.45</v>
      </c>
      <c r="G756" s="386"/>
      <c r="H756" s="386">
        <f t="shared" si="60"/>
        <v>2.3199999999999998</v>
      </c>
    </row>
    <row r="757" spans="1:8" s="275" customFormat="1" x14ac:dyDescent="0.2">
      <c r="A757" s="282"/>
      <c r="B757" s="279" t="s">
        <v>258</v>
      </c>
      <c r="C757" s="276"/>
      <c r="D757" s="386"/>
      <c r="E757" s="386">
        <v>3.2</v>
      </c>
      <c r="F757" s="386">
        <v>3.22</v>
      </c>
      <c r="G757" s="386"/>
      <c r="H757" s="386">
        <f t="shared" si="60"/>
        <v>10.3</v>
      </c>
    </row>
    <row r="758" spans="1:8" s="275" customFormat="1" x14ac:dyDescent="0.2">
      <c r="A758" s="282"/>
      <c r="B758" s="279" t="s">
        <v>259</v>
      </c>
      <c r="C758" s="276"/>
      <c r="D758" s="386"/>
      <c r="E758" s="386">
        <v>3.2</v>
      </c>
      <c r="F758" s="386">
        <v>3.85</v>
      </c>
      <c r="G758" s="386"/>
      <c r="H758" s="386">
        <f t="shared" si="60"/>
        <v>12.32</v>
      </c>
    </row>
    <row r="759" spans="1:8" s="275" customFormat="1" ht="10.15" x14ac:dyDescent="0.2">
      <c r="A759" s="282"/>
      <c r="B759" s="279" t="s">
        <v>260</v>
      </c>
      <c r="C759" s="276"/>
      <c r="D759" s="386"/>
      <c r="E759" s="386">
        <v>2.15</v>
      </c>
      <c r="F759" s="386">
        <v>1.3</v>
      </c>
      <c r="G759" s="386"/>
      <c r="H759" s="386">
        <f t="shared" si="60"/>
        <v>2.8</v>
      </c>
    </row>
    <row r="760" spans="1:8" s="275" customFormat="1" ht="10.15" x14ac:dyDescent="0.2">
      <c r="A760" s="282"/>
      <c r="B760" s="279" t="s">
        <v>262</v>
      </c>
      <c r="C760" s="276"/>
      <c r="D760" s="386"/>
      <c r="E760" s="386">
        <v>6.81</v>
      </c>
      <c r="F760" s="386">
        <v>4.5</v>
      </c>
      <c r="G760" s="386"/>
      <c r="H760" s="386">
        <f t="shared" si="60"/>
        <v>30.65</v>
      </c>
    </row>
    <row r="761" spans="1:8" s="275" customFormat="1" ht="10.15" x14ac:dyDescent="0.2">
      <c r="A761" s="282"/>
      <c r="B761" s="279" t="s">
        <v>264</v>
      </c>
      <c r="C761" s="276"/>
      <c r="D761" s="386"/>
      <c r="E761" s="386">
        <v>3.19</v>
      </c>
      <c r="F761" s="386">
        <v>1.5</v>
      </c>
      <c r="G761" s="386"/>
      <c r="H761" s="386">
        <f t="shared" si="60"/>
        <v>4.79</v>
      </c>
    </row>
    <row r="762" spans="1:8" s="275" customFormat="1" ht="10.15" x14ac:dyDescent="0.2">
      <c r="A762" s="282"/>
      <c r="B762" s="279"/>
      <c r="C762" s="276"/>
      <c r="D762" s="386"/>
      <c r="E762" s="386">
        <v>3.19</v>
      </c>
      <c r="F762" s="386">
        <v>3.64</v>
      </c>
      <c r="G762" s="386"/>
      <c r="H762" s="386">
        <f t="shared" si="60"/>
        <v>11.61</v>
      </c>
    </row>
    <row r="763" spans="1:8" s="275" customFormat="1" ht="10.15" x14ac:dyDescent="0.2">
      <c r="A763" s="282"/>
      <c r="B763" s="279"/>
      <c r="C763" s="276"/>
      <c r="D763" s="386"/>
      <c r="E763" s="386">
        <v>4.54</v>
      </c>
      <c r="F763" s="386">
        <v>3.5</v>
      </c>
      <c r="G763" s="386"/>
      <c r="H763" s="386">
        <f t="shared" si="60"/>
        <v>15.89</v>
      </c>
    </row>
    <row r="764" spans="1:8" s="275" customFormat="1" ht="10.15" x14ac:dyDescent="0.2">
      <c r="A764" s="282"/>
      <c r="B764" s="279" t="s">
        <v>265</v>
      </c>
      <c r="C764" s="276"/>
      <c r="D764" s="386"/>
      <c r="E764" s="386">
        <v>2.13</v>
      </c>
      <c r="F764" s="386">
        <v>3.64</v>
      </c>
      <c r="G764" s="386"/>
      <c r="H764" s="386">
        <f t="shared" si="60"/>
        <v>7.75</v>
      </c>
    </row>
    <row r="765" spans="1:8" s="275" customFormat="1" ht="10.15" x14ac:dyDescent="0.2">
      <c r="A765" s="282"/>
      <c r="B765" s="279"/>
      <c r="C765" s="276"/>
      <c r="D765" s="386"/>
      <c r="E765" s="386">
        <v>2.33</v>
      </c>
      <c r="F765" s="386">
        <v>3.34</v>
      </c>
      <c r="G765" s="386"/>
      <c r="H765" s="386">
        <f t="shared" si="60"/>
        <v>7.78</v>
      </c>
    </row>
    <row r="766" spans="1:8" s="275" customFormat="1" ht="10.15" x14ac:dyDescent="0.2">
      <c r="A766" s="282"/>
      <c r="B766" s="279"/>
      <c r="C766" s="276"/>
      <c r="D766" s="386"/>
      <c r="E766" s="386">
        <v>1.1299999999999999</v>
      </c>
      <c r="F766" s="386">
        <v>2.1800000000000002</v>
      </c>
      <c r="G766" s="386"/>
      <c r="H766" s="386">
        <f t="shared" si="60"/>
        <v>2.46</v>
      </c>
    </row>
    <row r="767" spans="1:8" s="275" customFormat="1" ht="10.15" x14ac:dyDescent="0.2">
      <c r="A767" s="282"/>
      <c r="B767" s="279" t="s">
        <v>266</v>
      </c>
      <c r="C767" s="276"/>
      <c r="D767" s="386"/>
      <c r="E767" s="386">
        <v>6.99</v>
      </c>
      <c r="F767" s="386">
        <v>4</v>
      </c>
      <c r="G767" s="386"/>
      <c r="H767" s="386">
        <f t="shared" si="60"/>
        <v>27.96</v>
      </c>
    </row>
    <row r="768" spans="1:8" s="275" customFormat="1" ht="10.15" x14ac:dyDescent="0.2">
      <c r="A768" s="282"/>
      <c r="B768" s="279" t="s">
        <v>267</v>
      </c>
      <c r="C768" s="276"/>
      <c r="D768" s="386"/>
      <c r="E768" s="386">
        <v>6.97</v>
      </c>
      <c r="F768" s="386">
        <v>4</v>
      </c>
      <c r="G768" s="386"/>
      <c r="H768" s="386">
        <f t="shared" si="60"/>
        <v>27.88</v>
      </c>
    </row>
    <row r="769" spans="1:8" s="275" customFormat="1" ht="10.15" x14ac:dyDescent="0.2">
      <c r="A769" s="282"/>
      <c r="B769" s="279" t="s">
        <v>268</v>
      </c>
      <c r="C769" s="276"/>
      <c r="D769" s="386"/>
      <c r="E769" s="386">
        <v>6.97</v>
      </c>
      <c r="F769" s="386">
        <v>4</v>
      </c>
      <c r="G769" s="386"/>
      <c r="H769" s="386">
        <f t="shared" si="60"/>
        <v>27.88</v>
      </c>
    </row>
    <row r="770" spans="1:8" s="275" customFormat="1" ht="10.15" x14ac:dyDescent="0.2">
      <c r="A770" s="282"/>
      <c r="B770" s="279" t="s">
        <v>269</v>
      </c>
      <c r="C770" s="276"/>
      <c r="D770" s="386"/>
      <c r="E770" s="386">
        <v>6.97</v>
      </c>
      <c r="F770" s="386">
        <v>4</v>
      </c>
      <c r="G770" s="386"/>
      <c r="H770" s="386">
        <f t="shared" si="60"/>
        <v>27.88</v>
      </c>
    </row>
    <row r="771" spans="1:8" s="275" customFormat="1" ht="10.15" x14ac:dyDescent="0.2">
      <c r="A771" s="282"/>
      <c r="B771" s="279" t="s">
        <v>270</v>
      </c>
      <c r="C771" s="276"/>
      <c r="D771" s="386"/>
      <c r="E771" s="386">
        <v>6.97</v>
      </c>
      <c r="F771" s="386">
        <v>4</v>
      </c>
      <c r="G771" s="386"/>
      <c r="H771" s="386">
        <f t="shared" si="60"/>
        <v>27.88</v>
      </c>
    </row>
    <row r="772" spans="1:8" s="275" customFormat="1" ht="10.15" x14ac:dyDescent="0.2">
      <c r="A772" s="282"/>
      <c r="B772" s="279" t="s">
        <v>271</v>
      </c>
      <c r="C772" s="276"/>
      <c r="D772" s="386"/>
      <c r="E772" s="386">
        <v>6.99</v>
      </c>
      <c r="F772" s="386">
        <v>4.75</v>
      </c>
      <c r="G772" s="386"/>
      <c r="H772" s="386">
        <f t="shared" si="60"/>
        <v>33.200000000000003</v>
      </c>
    </row>
    <row r="773" spans="1:8" s="275" customFormat="1" ht="10.15" x14ac:dyDescent="0.2">
      <c r="A773" s="282"/>
      <c r="B773" s="279" t="s">
        <v>272</v>
      </c>
      <c r="C773" s="276"/>
      <c r="D773" s="386"/>
      <c r="E773" s="386">
        <v>6.97</v>
      </c>
      <c r="F773" s="386">
        <v>4.75</v>
      </c>
      <c r="G773" s="386"/>
      <c r="H773" s="386">
        <f t="shared" si="60"/>
        <v>33.11</v>
      </c>
    </row>
    <row r="774" spans="1:8" s="275" customFormat="1" ht="10.15" x14ac:dyDescent="0.2">
      <c r="A774" s="282"/>
      <c r="B774" s="279" t="s">
        <v>273</v>
      </c>
      <c r="C774" s="276"/>
      <c r="D774" s="386"/>
      <c r="E774" s="386">
        <v>6.97</v>
      </c>
      <c r="F774" s="386">
        <v>4.75</v>
      </c>
      <c r="G774" s="386"/>
      <c r="H774" s="386">
        <f t="shared" si="60"/>
        <v>33.11</v>
      </c>
    </row>
    <row r="775" spans="1:8" s="275" customFormat="1" ht="10.15" x14ac:dyDescent="0.2">
      <c r="A775" s="282"/>
      <c r="B775" s="279" t="s">
        <v>274</v>
      </c>
      <c r="C775" s="276"/>
      <c r="D775" s="386"/>
      <c r="E775" s="386">
        <v>6.97</v>
      </c>
      <c r="F775" s="386">
        <v>4.75</v>
      </c>
      <c r="G775" s="386"/>
      <c r="H775" s="386">
        <f t="shared" si="60"/>
        <v>33.11</v>
      </c>
    </row>
    <row r="776" spans="1:8" s="275" customFormat="1" ht="10.15" x14ac:dyDescent="0.2">
      <c r="A776" s="282"/>
      <c r="B776" s="279" t="s">
        <v>275</v>
      </c>
      <c r="C776" s="276"/>
      <c r="D776" s="386"/>
      <c r="E776" s="386">
        <v>6.97</v>
      </c>
      <c r="F776" s="386">
        <v>4.75</v>
      </c>
      <c r="G776" s="386"/>
      <c r="H776" s="386">
        <f t="shared" si="60"/>
        <v>33.11</v>
      </c>
    </row>
    <row r="777" spans="1:8" s="275" customFormat="1" ht="10.15" x14ac:dyDescent="0.2">
      <c r="A777" s="282"/>
      <c r="B777" s="279" t="s">
        <v>276</v>
      </c>
      <c r="C777" s="276"/>
      <c r="D777" s="386">
        <v>2</v>
      </c>
      <c r="E777" s="386">
        <v>35.770000000000003</v>
      </c>
      <c r="F777" s="386">
        <v>2</v>
      </c>
      <c r="G777" s="386"/>
      <c r="H777" s="386">
        <f t="shared" si="60"/>
        <v>143.08000000000001</v>
      </c>
    </row>
    <row r="778" spans="1:8" s="275" customFormat="1" ht="10.15" x14ac:dyDescent="0.2">
      <c r="A778" s="282"/>
      <c r="B778" s="279"/>
      <c r="C778" s="276"/>
      <c r="D778" s="386"/>
      <c r="E778" s="386">
        <v>2.5</v>
      </c>
      <c r="F778" s="386">
        <v>17.600000000000001</v>
      </c>
      <c r="G778" s="386"/>
      <c r="H778" s="386">
        <f t="shared" si="60"/>
        <v>44</v>
      </c>
    </row>
    <row r="779" spans="1:8" s="275" customFormat="1" ht="10.15" x14ac:dyDescent="0.2">
      <c r="A779" s="282"/>
      <c r="B779" s="279"/>
      <c r="C779" s="276"/>
      <c r="D779" s="386"/>
      <c r="E779" s="386">
        <v>1</v>
      </c>
      <c r="F779" s="386">
        <v>1.1599999999999999</v>
      </c>
      <c r="G779" s="386"/>
      <c r="H779" s="386">
        <f t="shared" si="60"/>
        <v>1.1599999999999999</v>
      </c>
    </row>
    <row r="780" spans="1:8" s="275" customFormat="1" ht="10.15" x14ac:dyDescent="0.2">
      <c r="A780" s="282"/>
      <c r="B780" s="279"/>
      <c r="C780" s="276"/>
      <c r="D780" s="386"/>
      <c r="E780" s="386">
        <v>3.63</v>
      </c>
      <c r="F780" s="386">
        <v>1.5</v>
      </c>
      <c r="G780" s="386"/>
      <c r="H780" s="386">
        <f t="shared" si="60"/>
        <v>5.45</v>
      </c>
    </row>
    <row r="781" spans="1:8" s="275" customFormat="1" ht="10.15" x14ac:dyDescent="0.2">
      <c r="A781" s="282"/>
      <c r="B781" s="279"/>
      <c r="C781" s="276"/>
      <c r="D781" s="386"/>
      <c r="E781" s="386">
        <v>2.83</v>
      </c>
      <c r="F781" s="386">
        <v>17.600000000000001</v>
      </c>
      <c r="G781" s="386"/>
      <c r="H781" s="386">
        <f t="shared" si="60"/>
        <v>49.81</v>
      </c>
    </row>
    <row r="782" spans="1:8" s="275" customFormat="1" ht="10.15" x14ac:dyDescent="0.2">
      <c r="A782" s="282"/>
      <c r="B782" s="279"/>
      <c r="C782" s="276"/>
      <c r="D782" s="386"/>
      <c r="E782" s="386">
        <v>2.58</v>
      </c>
      <c r="F782" s="386">
        <v>4.3899999999999997</v>
      </c>
      <c r="G782" s="386"/>
      <c r="H782" s="386">
        <f t="shared" si="60"/>
        <v>11.33</v>
      </c>
    </row>
    <row r="783" spans="1:8" s="275" customFormat="1" ht="10.15" x14ac:dyDescent="0.2">
      <c r="A783" s="282"/>
      <c r="B783" s="279"/>
      <c r="C783" s="276"/>
      <c r="D783" s="386"/>
      <c r="E783" s="386">
        <v>1.29</v>
      </c>
      <c r="F783" s="386">
        <v>3.37</v>
      </c>
      <c r="G783" s="386"/>
      <c r="H783" s="386">
        <f t="shared" si="60"/>
        <v>4.3499999999999996</v>
      </c>
    </row>
    <row r="784" spans="1:8" s="275" customFormat="1" ht="10.15" x14ac:dyDescent="0.2">
      <c r="A784" s="282"/>
      <c r="B784" s="279"/>
      <c r="C784" s="276"/>
      <c r="D784" s="386"/>
      <c r="E784" s="386">
        <v>1.65</v>
      </c>
      <c r="F784" s="386">
        <v>1.73</v>
      </c>
      <c r="G784" s="386"/>
      <c r="H784" s="386">
        <f t="shared" si="60"/>
        <v>2.85</v>
      </c>
    </row>
    <row r="785" spans="1:8" s="275" customFormat="1" ht="10.15" x14ac:dyDescent="0.2">
      <c r="A785" s="282"/>
      <c r="B785" s="279"/>
      <c r="C785" s="276"/>
      <c r="D785" s="386"/>
      <c r="E785" s="386">
        <v>1.5</v>
      </c>
      <c r="F785" s="386">
        <v>4.25</v>
      </c>
      <c r="G785" s="386"/>
      <c r="H785" s="386">
        <f t="shared" si="60"/>
        <v>6.38</v>
      </c>
    </row>
    <row r="786" spans="1:8" s="275" customFormat="1" ht="10.15" x14ac:dyDescent="0.2">
      <c r="A786" s="282"/>
      <c r="B786" s="279" t="s">
        <v>277</v>
      </c>
      <c r="C786" s="276"/>
      <c r="D786" s="386"/>
      <c r="E786" s="386">
        <v>1.29</v>
      </c>
      <c r="F786" s="386">
        <v>5.91</v>
      </c>
      <c r="G786" s="386"/>
      <c r="H786" s="386">
        <f t="shared" si="60"/>
        <v>7.62</v>
      </c>
    </row>
    <row r="787" spans="1:8" s="275" customFormat="1" ht="10.15" x14ac:dyDescent="0.2">
      <c r="A787" s="282"/>
      <c r="B787" s="279"/>
      <c r="C787" s="276"/>
      <c r="D787" s="386"/>
      <c r="E787" s="386">
        <v>1.5</v>
      </c>
      <c r="F787" s="386">
        <v>2.94</v>
      </c>
      <c r="G787" s="386"/>
      <c r="H787" s="386">
        <f t="shared" si="60"/>
        <v>4.41</v>
      </c>
    </row>
    <row r="788" spans="1:8" s="275" customFormat="1" ht="10.15" x14ac:dyDescent="0.2">
      <c r="A788" s="282"/>
      <c r="B788" s="279"/>
      <c r="C788" s="276"/>
      <c r="D788" s="386"/>
      <c r="E788" s="386">
        <v>2.5</v>
      </c>
      <c r="F788" s="386">
        <v>3.4</v>
      </c>
      <c r="G788" s="386"/>
      <c r="H788" s="386">
        <f t="shared" si="60"/>
        <v>8.5</v>
      </c>
    </row>
    <row r="789" spans="1:8" s="275" customFormat="1" ht="10.15" x14ac:dyDescent="0.2">
      <c r="A789" s="282"/>
      <c r="B789" s="279"/>
      <c r="C789" s="276"/>
      <c r="D789" s="386"/>
      <c r="E789" s="386">
        <v>2.83</v>
      </c>
      <c r="F789" s="386">
        <v>4.0999999999999996</v>
      </c>
      <c r="G789" s="386"/>
      <c r="H789" s="386">
        <f t="shared" si="60"/>
        <v>11.6</v>
      </c>
    </row>
    <row r="790" spans="1:8" s="275" customFormat="1" ht="10.15" x14ac:dyDescent="0.2">
      <c r="A790" s="282"/>
      <c r="B790" s="279" t="s">
        <v>278</v>
      </c>
      <c r="C790" s="276"/>
      <c r="D790" s="386">
        <v>18</v>
      </c>
      <c r="E790" s="386">
        <v>1.35</v>
      </c>
      <c r="F790" s="386">
        <v>0.17</v>
      </c>
      <c r="G790" s="386"/>
      <c r="H790" s="386">
        <f t="shared" si="60"/>
        <v>4.13</v>
      </c>
    </row>
    <row r="791" spans="1:8" s="275" customFormat="1" ht="10.15" x14ac:dyDescent="0.2">
      <c r="A791" s="282"/>
      <c r="B791" s="279"/>
      <c r="C791" s="276"/>
      <c r="D791" s="386">
        <v>18</v>
      </c>
      <c r="E791" s="386">
        <v>1.25</v>
      </c>
      <c r="F791" s="386">
        <v>0.17</v>
      </c>
      <c r="G791" s="386"/>
      <c r="H791" s="386">
        <f t="shared" si="60"/>
        <v>3.83</v>
      </c>
    </row>
    <row r="792" spans="1:8" s="275" customFormat="1" ht="10.15" x14ac:dyDescent="0.2">
      <c r="A792" s="282"/>
      <c r="B792" s="279"/>
      <c r="C792" s="276"/>
      <c r="D792" s="386">
        <v>10</v>
      </c>
      <c r="E792" s="386">
        <v>1.5</v>
      </c>
      <c r="F792" s="386">
        <v>0.18</v>
      </c>
      <c r="G792" s="386"/>
      <c r="H792" s="386">
        <f t="shared" si="60"/>
        <v>2.7</v>
      </c>
    </row>
    <row r="793" spans="1:8" s="275" customFormat="1" ht="10.15" x14ac:dyDescent="0.2">
      <c r="A793" s="282"/>
      <c r="B793" s="279"/>
      <c r="C793" s="276"/>
      <c r="D793" s="386">
        <v>10</v>
      </c>
      <c r="E793" s="386">
        <v>1.29</v>
      </c>
      <c r="F793" s="386">
        <v>0.18</v>
      </c>
      <c r="G793" s="386"/>
      <c r="H793" s="386">
        <f t="shared" si="60"/>
        <v>2.3199999999999998</v>
      </c>
    </row>
    <row r="794" spans="1:8" s="275" customFormat="1" x14ac:dyDescent="0.2">
      <c r="A794" s="282"/>
      <c r="B794" s="284" t="s">
        <v>285</v>
      </c>
      <c r="C794" s="276"/>
      <c r="D794" s="386"/>
      <c r="E794" s="386"/>
      <c r="F794" s="386"/>
      <c r="G794" s="386"/>
      <c r="H794" s="386"/>
    </row>
    <row r="795" spans="1:8" s="275" customFormat="1" ht="10.15" x14ac:dyDescent="0.2">
      <c r="A795" s="282"/>
      <c r="B795" s="279" t="s">
        <v>301</v>
      </c>
      <c r="C795" s="276"/>
      <c r="D795" s="386"/>
      <c r="E795" s="386">
        <v>3.3</v>
      </c>
      <c r="F795" s="386">
        <v>2.7</v>
      </c>
      <c r="G795" s="386"/>
      <c r="H795" s="386">
        <f t="shared" si="60"/>
        <v>8.91</v>
      </c>
    </row>
    <row r="796" spans="1:8" s="275" customFormat="1" ht="10.15" x14ac:dyDescent="0.2">
      <c r="A796" s="282"/>
      <c r="B796" s="279" t="s">
        <v>302</v>
      </c>
      <c r="C796" s="276"/>
      <c r="D796" s="386"/>
      <c r="E796" s="386">
        <v>2</v>
      </c>
      <c r="F796" s="386">
        <v>2</v>
      </c>
      <c r="G796" s="386"/>
      <c r="H796" s="386">
        <f t="shared" si="60"/>
        <v>4</v>
      </c>
    </row>
    <row r="797" spans="1:8" s="275" customFormat="1" ht="10.15" x14ac:dyDescent="0.2">
      <c r="A797" s="282"/>
      <c r="B797" s="284" t="str">
        <f>"Total item "&amp;A744</f>
        <v>Total item 6.2</v>
      </c>
      <c r="C797" s="276"/>
      <c r="D797" s="386"/>
      <c r="E797" s="386"/>
      <c r="F797" s="386"/>
      <c r="G797" s="386"/>
      <c r="H797" s="383">
        <f>SUM(H746:H796)</f>
        <v>816.62000000000023</v>
      </c>
    </row>
    <row r="798" spans="1:8" s="275" customFormat="1" ht="10.15" x14ac:dyDescent="0.2">
      <c r="A798" s="282"/>
      <c r="B798" s="126"/>
      <c r="C798" s="119"/>
      <c r="D798" s="384"/>
      <c r="E798" s="384"/>
      <c r="F798" s="384"/>
      <c r="G798" s="384"/>
      <c r="H798" s="384"/>
    </row>
    <row r="799" spans="1:8" s="258" customFormat="1" ht="33.75" x14ac:dyDescent="0.2">
      <c r="A799" s="280" t="s">
        <v>39</v>
      </c>
      <c r="B799" s="261" t="s">
        <v>252</v>
      </c>
      <c r="C799" s="281" t="s">
        <v>11</v>
      </c>
      <c r="D799" s="383"/>
      <c r="E799" s="385"/>
      <c r="F799" s="383"/>
      <c r="G799" s="383"/>
      <c r="H799" s="383"/>
    </row>
    <row r="800" spans="1:8" s="275" customFormat="1" ht="22.5" x14ac:dyDescent="0.2">
      <c r="A800" s="282"/>
      <c r="B800" s="284" t="s">
        <v>261</v>
      </c>
      <c r="C800" s="276"/>
      <c r="D800" s="386"/>
      <c r="E800" s="386"/>
      <c r="F800" s="386"/>
      <c r="G800" s="386"/>
      <c r="H800" s="386"/>
    </row>
    <row r="801" spans="1:8" s="275" customFormat="1" x14ac:dyDescent="0.2">
      <c r="A801" s="282"/>
      <c r="B801" s="279" t="s">
        <v>280</v>
      </c>
      <c r="C801" s="276"/>
      <c r="D801" s="386"/>
      <c r="E801" s="386">
        <v>7.8</v>
      </c>
      <c r="F801" s="386">
        <v>6.25</v>
      </c>
      <c r="G801" s="386"/>
      <c r="H801" s="386">
        <f t="shared" ref="H801:H811" si="61">ROUND(PRODUCT(D801:G801),2)</f>
        <v>48.75</v>
      </c>
    </row>
    <row r="802" spans="1:8" s="275" customFormat="1" ht="10.15" x14ac:dyDescent="0.2">
      <c r="A802" s="282"/>
      <c r="B802" s="279"/>
      <c r="C802" s="276"/>
      <c r="D802" s="386"/>
      <c r="E802" s="386">
        <v>7.4</v>
      </c>
      <c r="F802" s="386">
        <v>13.4</v>
      </c>
      <c r="G802" s="386"/>
      <c r="H802" s="386">
        <f t="shared" si="61"/>
        <v>99.16</v>
      </c>
    </row>
    <row r="803" spans="1:8" s="275" customFormat="1" x14ac:dyDescent="0.2">
      <c r="A803" s="282"/>
      <c r="B803" s="279" t="s">
        <v>251</v>
      </c>
      <c r="C803" s="276"/>
      <c r="D803" s="386"/>
      <c r="E803" s="386">
        <v>3.34</v>
      </c>
      <c r="F803" s="386">
        <v>2.0699999999999998</v>
      </c>
      <c r="G803" s="386"/>
      <c r="H803" s="386">
        <f t="shared" si="61"/>
        <v>6.91</v>
      </c>
    </row>
    <row r="804" spans="1:8" s="275" customFormat="1" ht="10.15" x14ac:dyDescent="0.2">
      <c r="A804" s="282"/>
      <c r="B804" s="279"/>
      <c r="C804" s="276"/>
      <c r="D804" s="386"/>
      <c r="E804" s="386">
        <v>2.73</v>
      </c>
      <c r="F804" s="386">
        <v>3.55</v>
      </c>
      <c r="G804" s="386"/>
      <c r="H804" s="386">
        <f t="shared" si="61"/>
        <v>9.69</v>
      </c>
    </row>
    <row r="805" spans="1:8" s="275" customFormat="1" ht="10.15" x14ac:dyDescent="0.2">
      <c r="A805" s="282"/>
      <c r="B805" s="279"/>
      <c r="C805" s="276"/>
      <c r="D805" s="386"/>
      <c r="E805" s="386">
        <v>3.19</v>
      </c>
      <c r="F805" s="386">
        <v>1.4</v>
      </c>
      <c r="G805" s="386"/>
      <c r="H805" s="386">
        <f t="shared" si="61"/>
        <v>4.47</v>
      </c>
    </row>
    <row r="806" spans="1:8" s="275" customFormat="1" x14ac:dyDescent="0.2">
      <c r="A806" s="282"/>
      <c r="B806" s="279" t="s">
        <v>253</v>
      </c>
      <c r="C806" s="276"/>
      <c r="D806" s="386"/>
      <c r="E806" s="386">
        <v>2.7</v>
      </c>
      <c r="F806" s="386">
        <v>1.43</v>
      </c>
      <c r="G806" s="386"/>
      <c r="H806" s="386">
        <f t="shared" si="61"/>
        <v>3.86</v>
      </c>
    </row>
    <row r="807" spans="1:8" s="275" customFormat="1" ht="10.15" x14ac:dyDescent="0.2">
      <c r="A807" s="282"/>
      <c r="B807" s="279"/>
      <c r="C807" s="276"/>
      <c r="D807" s="386"/>
      <c r="E807" s="386">
        <v>2.7</v>
      </c>
      <c r="F807" s="386">
        <v>1.46</v>
      </c>
      <c r="G807" s="386"/>
      <c r="H807" s="386">
        <f t="shared" si="61"/>
        <v>3.94</v>
      </c>
    </row>
    <row r="808" spans="1:8" s="275" customFormat="1" ht="10.15" x14ac:dyDescent="0.2">
      <c r="A808" s="282"/>
      <c r="B808" s="279" t="s">
        <v>254</v>
      </c>
      <c r="C808" s="276"/>
      <c r="D808" s="386"/>
      <c r="E808" s="386">
        <v>2.7</v>
      </c>
      <c r="F808" s="386">
        <v>1.86</v>
      </c>
      <c r="G808" s="386"/>
      <c r="H808" s="386">
        <f t="shared" si="61"/>
        <v>5.0199999999999996</v>
      </c>
    </row>
    <row r="809" spans="1:8" s="275" customFormat="1" x14ac:dyDescent="0.2">
      <c r="A809" s="282"/>
      <c r="B809" s="279" t="s">
        <v>255</v>
      </c>
      <c r="C809" s="276"/>
      <c r="D809" s="386"/>
      <c r="E809" s="386">
        <v>4.3499999999999996</v>
      </c>
      <c r="F809" s="386">
        <v>2.21</v>
      </c>
      <c r="G809" s="386"/>
      <c r="H809" s="386">
        <f t="shared" si="61"/>
        <v>9.61</v>
      </c>
    </row>
    <row r="810" spans="1:8" s="275" customFormat="1" x14ac:dyDescent="0.2">
      <c r="A810" s="282"/>
      <c r="B810" s="279" t="s">
        <v>256</v>
      </c>
      <c r="C810" s="276"/>
      <c r="D810" s="386"/>
      <c r="E810" s="386">
        <v>4.3499999999999996</v>
      </c>
      <c r="F810" s="386">
        <v>2.39</v>
      </c>
      <c r="G810" s="386"/>
      <c r="H810" s="386">
        <f t="shared" si="61"/>
        <v>10.4</v>
      </c>
    </row>
    <row r="811" spans="1:8" s="275" customFormat="1" ht="10.15" x14ac:dyDescent="0.2">
      <c r="A811" s="282"/>
      <c r="B811" s="279" t="s">
        <v>233</v>
      </c>
      <c r="C811" s="276"/>
      <c r="D811" s="386"/>
      <c r="E811" s="386">
        <v>7.4</v>
      </c>
      <c r="F811" s="386">
        <v>13</v>
      </c>
      <c r="G811" s="386"/>
      <c r="H811" s="386">
        <f t="shared" si="61"/>
        <v>96.2</v>
      </c>
    </row>
    <row r="812" spans="1:8" s="275" customFormat="1" ht="10.15" x14ac:dyDescent="0.2">
      <c r="A812" s="282"/>
      <c r="B812" s="284" t="s">
        <v>263</v>
      </c>
      <c r="C812" s="276"/>
      <c r="D812" s="386"/>
      <c r="E812" s="386"/>
      <c r="F812" s="386"/>
      <c r="G812" s="386"/>
      <c r="H812" s="386"/>
    </row>
    <row r="813" spans="1:8" s="275" customFormat="1" ht="10.15" x14ac:dyDescent="0.2">
      <c r="A813" s="282"/>
      <c r="B813" s="279" t="s">
        <v>257</v>
      </c>
      <c r="C813" s="276"/>
      <c r="D813" s="386"/>
      <c r="E813" s="386">
        <v>3.9</v>
      </c>
      <c r="F813" s="386">
        <v>5.77</v>
      </c>
      <c r="G813" s="386"/>
      <c r="H813" s="386">
        <f t="shared" ref="H813:H847" si="62">ROUND(PRODUCT(D813:G813),2)</f>
        <v>22.5</v>
      </c>
    </row>
    <row r="814" spans="1:8" s="275" customFormat="1" ht="10.15" x14ac:dyDescent="0.2">
      <c r="A814" s="282"/>
      <c r="B814" s="279"/>
      <c r="C814" s="276"/>
      <c r="D814" s="386"/>
      <c r="E814" s="386">
        <v>1.6</v>
      </c>
      <c r="F814" s="386">
        <v>1.45</v>
      </c>
      <c r="G814" s="386"/>
      <c r="H814" s="386">
        <f t="shared" si="62"/>
        <v>2.3199999999999998</v>
      </c>
    </row>
    <row r="815" spans="1:8" s="275" customFormat="1" x14ac:dyDescent="0.2">
      <c r="A815" s="282"/>
      <c r="B815" s="279" t="s">
        <v>258</v>
      </c>
      <c r="C815" s="276"/>
      <c r="D815" s="386"/>
      <c r="E815" s="386">
        <v>3.2</v>
      </c>
      <c r="F815" s="386">
        <v>3.22</v>
      </c>
      <c r="G815" s="386"/>
      <c r="H815" s="386">
        <f t="shared" si="62"/>
        <v>10.3</v>
      </c>
    </row>
    <row r="816" spans="1:8" s="275" customFormat="1" x14ac:dyDescent="0.2">
      <c r="A816" s="282"/>
      <c r="B816" s="279" t="s">
        <v>259</v>
      </c>
      <c r="C816" s="276"/>
      <c r="D816" s="386"/>
      <c r="E816" s="386">
        <v>3.2</v>
      </c>
      <c r="F816" s="386">
        <v>3.85</v>
      </c>
      <c r="G816" s="386"/>
      <c r="H816" s="386">
        <f t="shared" si="62"/>
        <v>12.32</v>
      </c>
    </row>
    <row r="817" spans="1:8" s="275" customFormat="1" ht="10.15" x14ac:dyDescent="0.2">
      <c r="A817" s="282"/>
      <c r="B817" s="279" t="s">
        <v>260</v>
      </c>
      <c r="C817" s="276"/>
      <c r="D817" s="386"/>
      <c r="E817" s="386">
        <v>2.15</v>
      </c>
      <c r="F817" s="386">
        <v>1.3</v>
      </c>
      <c r="G817" s="386"/>
      <c r="H817" s="386">
        <f t="shared" si="62"/>
        <v>2.8</v>
      </c>
    </row>
    <row r="818" spans="1:8" s="275" customFormat="1" ht="10.15" x14ac:dyDescent="0.2">
      <c r="A818" s="282"/>
      <c r="B818" s="279" t="s">
        <v>262</v>
      </c>
      <c r="C818" s="276"/>
      <c r="D818" s="386"/>
      <c r="E818" s="386">
        <v>6.81</v>
      </c>
      <c r="F818" s="386">
        <v>4.5</v>
      </c>
      <c r="G818" s="386"/>
      <c r="H818" s="386">
        <f t="shared" si="62"/>
        <v>30.65</v>
      </c>
    </row>
    <row r="819" spans="1:8" s="275" customFormat="1" ht="10.15" x14ac:dyDescent="0.2">
      <c r="A819" s="282"/>
      <c r="B819" s="279" t="s">
        <v>264</v>
      </c>
      <c r="C819" s="276"/>
      <c r="D819" s="386"/>
      <c r="E819" s="386">
        <v>3.19</v>
      </c>
      <c r="F819" s="386">
        <v>1.5</v>
      </c>
      <c r="G819" s="386"/>
      <c r="H819" s="386">
        <f t="shared" si="62"/>
        <v>4.79</v>
      </c>
    </row>
    <row r="820" spans="1:8" s="275" customFormat="1" ht="10.15" x14ac:dyDescent="0.2">
      <c r="A820" s="282"/>
      <c r="B820" s="279"/>
      <c r="C820" s="276"/>
      <c r="D820" s="386"/>
      <c r="E820" s="386">
        <v>3.19</v>
      </c>
      <c r="F820" s="386">
        <v>3.64</v>
      </c>
      <c r="G820" s="386"/>
      <c r="H820" s="386">
        <f t="shared" si="62"/>
        <v>11.61</v>
      </c>
    </row>
    <row r="821" spans="1:8" s="275" customFormat="1" ht="10.15" x14ac:dyDescent="0.2">
      <c r="A821" s="282"/>
      <c r="B821" s="279"/>
      <c r="C821" s="276"/>
      <c r="D821" s="386"/>
      <c r="E821" s="386">
        <v>4.54</v>
      </c>
      <c r="F821" s="386">
        <v>3.5</v>
      </c>
      <c r="G821" s="386"/>
      <c r="H821" s="386">
        <f t="shared" si="62"/>
        <v>15.89</v>
      </c>
    </row>
    <row r="822" spans="1:8" s="275" customFormat="1" ht="10.15" x14ac:dyDescent="0.2">
      <c r="A822" s="282"/>
      <c r="B822" s="279" t="s">
        <v>265</v>
      </c>
      <c r="C822" s="276"/>
      <c r="D822" s="386"/>
      <c r="E822" s="386">
        <v>2.13</v>
      </c>
      <c r="F822" s="386">
        <v>3.64</v>
      </c>
      <c r="G822" s="386"/>
      <c r="H822" s="386">
        <f t="shared" si="62"/>
        <v>7.75</v>
      </c>
    </row>
    <row r="823" spans="1:8" s="275" customFormat="1" ht="10.15" x14ac:dyDescent="0.2">
      <c r="A823" s="282"/>
      <c r="B823" s="279"/>
      <c r="C823" s="276"/>
      <c r="D823" s="386"/>
      <c r="E823" s="386">
        <v>2.33</v>
      </c>
      <c r="F823" s="386">
        <v>3.34</v>
      </c>
      <c r="G823" s="386"/>
      <c r="H823" s="386">
        <f t="shared" si="62"/>
        <v>7.78</v>
      </c>
    </row>
    <row r="824" spans="1:8" s="275" customFormat="1" ht="10.15" x14ac:dyDescent="0.2">
      <c r="A824" s="282"/>
      <c r="B824" s="279"/>
      <c r="C824" s="276"/>
      <c r="D824" s="386"/>
      <c r="E824" s="386">
        <v>1.1299999999999999</v>
      </c>
      <c r="F824" s="386">
        <v>2.1800000000000002</v>
      </c>
      <c r="G824" s="386"/>
      <c r="H824" s="386">
        <f t="shared" si="62"/>
        <v>2.46</v>
      </c>
    </row>
    <row r="825" spans="1:8" s="275" customFormat="1" ht="10.15" x14ac:dyDescent="0.2">
      <c r="A825" s="282"/>
      <c r="B825" s="279" t="s">
        <v>266</v>
      </c>
      <c r="C825" s="276"/>
      <c r="D825" s="386"/>
      <c r="E825" s="386">
        <v>6.99</v>
      </c>
      <c r="F825" s="386">
        <v>4</v>
      </c>
      <c r="G825" s="386"/>
      <c r="H825" s="386">
        <f t="shared" si="62"/>
        <v>27.96</v>
      </c>
    </row>
    <row r="826" spans="1:8" s="275" customFormat="1" ht="10.15" x14ac:dyDescent="0.2">
      <c r="A826" s="282"/>
      <c r="B826" s="279" t="s">
        <v>267</v>
      </c>
      <c r="C826" s="276"/>
      <c r="D826" s="386"/>
      <c r="E826" s="386">
        <v>6.97</v>
      </c>
      <c r="F826" s="386">
        <v>4</v>
      </c>
      <c r="G826" s="386"/>
      <c r="H826" s="386">
        <f t="shared" si="62"/>
        <v>27.88</v>
      </c>
    </row>
    <row r="827" spans="1:8" s="275" customFormat="1" ht="10.15" x14ac:dyDescent="0.2">
      <c r="A827" s="282"/>
      <c r="B827" s="279" t="s">
        <v>268</v>
      </c>
      <c r="C827" s="276"/>
      <c r="D827" s="386"/>
      <c r="E827" s="386">
        <v>6.97</v>
      </c>
      <c r="F827" s="386">
        <v>4</v>
      </c>
      <c r="G827" s="386"/>
      <c r="H827" s="386">
        <f t="shared" si="62"/>
        <v>27.88</v>
      </c>
    </row>
    <row r="828" spans="1:8" s="275" customFormat="1" ht="10.15" x14ac:dyDescent="0.2">
      <c r="A828" s="282"/>
      <c r="B828" s="279" t="s">
        <v>269</v>
      </c>
      <c r="C828" s="276"/>
      <c r="D828" s="386"/>
      <c r="E828" s="386">
        <v>6.97</v>
      </c>
      <c r="F828" s="386">
        <v>4</v>
      </c>
      <c r="G828" s="386"/>
      <c r="H828" s="386">
        <f t="shared" si="62"/>
        <v>27.88</v>
      </c>
    </row>
    <row r="829" spans="1:8" s="275" customFormat="1" ht="10.15" x14ac:dyDescent="0.2">
      <c r="A829" s="282"/>
      <c r="B829" s="279" t="s">
        <v>270</v>
      </c>
      <c r="C829" s="276"/>
      <c r="D829" s="386"/>
      <c r="E829" s="386">
        <v>6.97</v>
      </c>
      <c r="F829" s="386">
        <v>4</v>
      </c>
      <c r="G829" s="386"/>
      <c r="H829" s="386">
        <f t="shared" si="62"/>
        <v>27.88</v>
      </c>
    </row>
    <row r="830" spans="1:8" s="275" customFormat="1" ht="10.15" x14ac:dyDescent="0.2">
      <c r="A830" s="282"/>
      <c r="B830" s="279" t="s">
        <v>271</v>
      </c>
      <c r="C830" s="276"/>
      <c r="D830" s="386"/>
      <c r="E830" s="386">
        <v>6.99</v>
      </c>
      <c r="F830" s="386">
        <v>4.75</v>
      </c>
      <c r="G830" s="386"/>
      <c r="H830" s="386">
        <f t="shared" si="62"/>
        <v>33.200000000000003</v>
      </c>
    </row>
    <row r="831" spans="1:8" s="275" customFormat="1" ht="10.15" x14ac:dyDescent="0.2">
      <c r="A831" s="282"/>
      <c r="B831" s="279" t="s">
        <v>272</v>
      </c>
      <c r="C831" s="276"/>
      <c r="D831" s="386"/>
      <c r="E831" s="386">
        <v>6.97</v>
      </c>
      <c r="F831" s="386">
        <v>4.75</v>
      </c>
      <c r="G831" s="386"/>
      <c r="H831" s="386">
        <f t="shared" si="62"/>
        <v>33.11</v>
      </c>
    </row>
    <row r="832" spans="1:8" s="275" customFormat="1" ht="10.15" x14ac:dyDescent="0.2">
      <c r="A832" s="282"/>
      <c r="B832" s="279" t="s">
        <v>273</v>
      </c>
      <c r="C832" s="276"/>
      <c r="D832" s="386"/>
      <c r="E832" s="386">
        <v>6.97</v>
      </c>
      <c r="F832" s="386">
        <v>4.75</v>
      </c>
      <c r="G832" s="386"/>
      <c r="H832" s="386">
        <f t="shared" si="62"/>
        <v>33.11</v>
      </c>
    </row>
    <row r="833" spans="1:8" s="275" customFormat="1" ht="10.15" x14ac:dyDescent="0.2">
      <c r="A833" s="282"/>
      <c r="B833" s="279" t="s">
        <v>274</v>
      </c>
      <c r="C833" s="276"/>
      <c r="D833" s="386"/>
      <c r="E833" s="386">
        <v>6.97</v>
      </c>
      <c r="F833" s="386">
        <v>4.75</v>
      </c>
      <c r="G833" s="386"/>
      <c r="H833" s="386">
        <f t="shared" si="62"/>
        <v>33.11</v>
      </c>
    </row>
    <row r="834" spans="1:8" s="275" customFormat="1" ht="10.15" x14ac:dyDescent="0.2">
      <c r="A834" s="282"/>
      <c r="B834" s="279" t="s">
        <v>275</v>
      </c>
      <c r="C834" s="276"/>
      <c r="D834" s="386"/>
      <c r="E834" s="386">
        <v>6.97</v>
      </c>
      <c r="F834" s="386">
        <v>4.75</v>
      </c>
      <c r="G834" s="386"/>
      <c r="H834" s="386">
        <f t="shared" si="62"/>
        <v>33.11</v>
      </c>
    </row>
    <row r="835" spans="1:8" s="275" customFormat="1" ht="10.15" x14ac:dyDescent="0.2">
      <c r="A835" s="282"/>
      <c r="B835" s="279" t="s">
        <v>276</v>
      </c>
      <c r="C835" s="276"/>
      <c r="D835" s="386">
        <v>2</v>
      </c>
      <c r="E835" s="386">
        <v>35.770000000000003</v>
      </c>
      <c r="F835" s="386">
        <v>2</v>
      </c>
      <c r="G835" s="386"/>
      <c r="H835" s="386">
        <f t="shared" si="62"/>
        <v>143.08000000000001</v>
      </c>
    </row>
    <row r="836" spans="1:8" s="275" customFormat="1" ht="10.15" x14ac:dyDescent="0.2">
      <c r="A836" s="282"/>
      <c r="B836" s="279"/>
      <c r="C836" s="276"/>
      <c r="D836" s="386"/>
      <c r="E836" s="386">
        <v>2.5</v>
      </c>
      <c r="F836" s="386">
        <v>17.600000000000001</v>
      </c>
      <c r="G836" s="386"/>
      <c r="H836" s="386">
        <f t="shared" si="62"/>
        <v>44</v>
      </c>
    </row>
    <row r="837" spans="1:8" s="275" customFormat="1" ht="10.15" x14ac:dyDescent="0.2">
      <c r="A837" s="282"/>
      <c r="B837" s="279"/>
      <c r="C837" s="276"/>
      <c r="D837" s="386"/>
      <c r="E837" s="386">
        <v>1</v>
      </c>
      <c r="F837" s="386">
        <v>1.1599999999999999</v>
      </c>
      <c r="G837" s="386"/>
      <c r="H837" s="386">
        <f t="shared" si="62"/>
        <v>1.1599999999999999</v>
      </c>
    </row>
    <row r="838" spans="1:8" s="275" customFormat="1" ht="10.15" x14ac:dyDescent="0.2">
      <c r="A838" s="282"/>
      <c r="B838" s="279"/>
      <c r="C838" s="276"/>
      <c r="D838" s="386"/>
      <c r="E838" s="386">
        <v>3.63</v>
      </c>
      <c r="F838" s="386">
        <v>1.5</v>
      </c>
      <c r="G838" s="386"/>
      <c r="H838" s="386">
        <f t="shared" si="62"/>
        <v>5.45</v>
      </c>
    </row>
    <row r="839" spans="1:8" s="275" customFormat="1" ht="10.15" x14ac:dyDescent="0.2">
      <c r="A839" s="282"/>
      <c r="B839" s="279"/>
      <c r="C839" s="276"/>
      <c r="D839" s="386"/>
      <c r="E839" s="386">
        <v>2.83</v>
      </c>
      <c r="F839" s="386">
        <v>17.600000000000001</v>
      </c>
      <c r="G839" s="386"/>
      <c r="H839" s="386">
        <f t="shared" si="62"/>
        <v>49.81</v>
      </c>
    </row>
    <row r="840" spans="1:8" s="275" customFormat="1" ht="10.15" x14ac:dyDescent="0.2">
      <c r="A840" s="282"/>
      <c r="B840" s="279"/>
      <c r="C840" s="276"/>
      <c r="D840" s="386"/>
      <c r="E840" s="386">
        <v>2.58</v>
      </c>
      <c r="F840" s="386">
        <v>4.3899999999999997</v>
      </c>
      <c r="G840" s="386"/>
      <c r="H840" s="386">
        <f t="shared" si="62"/>
        <v>11.33</v>
      </c>
    </row>
    <row r="841" spans="1:8" s="275" customFormat="1" ht="10.15" x14ac:dyDescent="0.2">
      <c r="A841" s="282"/>
      <c r="B841" s="279"/>
      <c r="C841" s="276"/>
      <c r="D841" s="386"/>
      <c r="E841" s="386">
        <v>1.29</v>
      </c>
      <c r="F841" s="386">
        <v>3.37</v>
      </c>
      <c r="G841" s="386"/>
      <c r="H841" s="386">
        <f t="shared" si="62"/>
        <v>4.3499999999999996</v>
      </c>
    </row>
    <row r="842" spans="1:8" s="275" customFormat="1" ht="10.15" x14ac:dyDescent="0.2">
      <c r="A842" s="282"/>
      <c r="B842" s="279"/>
      <c r="C842" s="276"/>
      <c r="D842" s="386"/>
      <c r="E842" s="386">
        <v>1.65</v>
      </c>
      <c r="F842" s="386">
        <v>1.73</v>
      </c>
      <c r="G842" s="386"/>
      <c r="H842" s="386">
        <f t="shared" si="62"/>
        <v>2.85</v>
      </c>
    </row>
    <row r="843" spans="1:8" s="275" customFormat="1" ht="10.15" x14ac:dyDescent="0.2">
      <c r="A843" s="282"/>
      <c r="B843" s="279"/>
      <c r="C843" s="276"/>
      <c r="D843" s="386"/>
      <c r="E843" s="386">
        <v>1.5</v>
      </c>
      <c r="F843" s="386">
        <v>4.25</v>
      </c>
      <c r="G843" s="386"/>
      <c r="H843" s="386">
        <f t="shared" si="62"/>
        <v>6.38</v>
      </c>
    </row>
    <row r="844" spans="1:8" s="275" customFormat="1" ht="10.15" x14ac:dyDescent="0.2">
      <c r="A844" s="282"/>
      <c r="B844" s="279" t="s">
        <v>300</v>
      </c>
      <c r="C844" s="276"/>
      <c r="D844" s="386"/>
      <c r="E844" s="386">
        <v>3</v>
      </c>
      <c r="F844" s="386">
        <v>2</v>
      </c>
      <c r="G844" s="386"/>
      <c r="H844" s="386">
        <f t="shared" si="62"/>
        <v>6</v>
      </c>
    </row>
    <row r="845" spans="1:8" s="275" customFormat="1" ht="10.15" x14ac:dyDescent="0.2">
      <c r="A845" s="282"/>
      <c r="B845" s="279"/>
      <c r="C845" s="276"/>
      <c r="D845" s="386"/>
      <c r="E845" s="386">
        <v>4</v>
      </c>
      <c r="F845" s="386">
        <f>3.4/2</f>
        <v>1.7</v>
      </c>
      <c r="G845" s="386"/>
      <c r="H845" s="386">
        <f t="shared" si="62"/>
        <v>6.8</v>
      </c>
    </row>
    <row r="846" spans="1:8" s="275" customFormat="1" ht="10.15" x14ac:dyDescent="0.2">
      <c r="A846" s="282"/>
      <c r="B846" s="279" t="s">
        <v>301</v>
      </c>
      <c r="C846" s="276"/>
      <c r="D846" s="386"/>
      <c r="E846" s="386">
        <v>3.3</v>
      </c>
      <c r="F846" s="386">
        <v>2.7</v>
      </c>
      <c r="G846" s="386"/>
      <c r="H846" s="386">
        <f t="shared" si="62"/>
        <v>8.91</v>
      </c>
    </row>
    <row r="847" spans="1:8" s="275" customFormat="1" ht="10.15" x14ac:dyDescent="0.2">
      <c r="A847" s="282"/>
      <c r="B847" s="279" t="s">
        <v>302</v>
      </c>
      <c r="C847" s="276"/>
      <c r="D847" s="386"/>
      <c r="E847" s="386">
        <v>2</v>
      </c>
      <c r="F847" s="386">
        <v>2</v>
      </c>
      <c r="G847" s="386"/>
      <c r="H847" s="386">
        <f t="shared" si="62"/>
        <v>4</v>
      </c>
    </row>
    <row r="848" spans="1:8" s="275" customFormat="1" ht="10.15" x14ac:dyDescent="0.2">
      <c r="A848" s="282"/>
      <c r="B848" s="284" t="str">
        <f>"Total item "&amp;A799</f>
        <v>Total item 6.3</v>
      </c>
      <c r="C848" s="276"/>
      <c r="D848" s="386"/>
      <c r="E848" s="386"/>
      <c r="F848" s="386"/>
      <c r="G848" s="386"/>
      <c r="H848" s="383">
        <f>SUM(H800:H847)</f>
        <v>1028.4200000000003</v>
      </c>
    </row>
    <row r="849" spans="1:8" s="275" customFormat="1" ht="10.15" x14ac:dyDescent="0.2">
      <c r="A849" s="282"/>
      <c r="B849" s="284"/>
      <c r="C849" s="276"/>
      <c r="D849" s="386"/>
      <c r="E849" s="386"/>
      <c r="F849" s="386"/>
      <c r="G849" s="386"/>
      <c r="H849" s="384"/>
    </row>
    <row r="850" spans="1:8" s="258" customFormat="1" ht="45" x14ac:dyDescent="0.2">
      <c r="A850" s="280" t="s">
        <v>40</v>
      </c>
      <c r="B850" s="261" t="s">
        <v>1107</v>
      </c>
      <c r="C850" s="281" t="s">
        <v>1108</v>
      </c>
      <c r="D850" s="383"/>
      <c r="E850" s="385"/>
      <c r="F850" s="383"/>
      <c r="G850" s="383"/>
      <c r="H850" s="383"/>
    </row>
    <row r="851" spans="1:8" s="275" customFormat="1" ht="10.15" x14ac:dyDescent="0.2">
      <c r="A851" s="282"/>
      <c r="B851" s="284" t="s">
        <v>279</v>
      </c>
      <c r="C851" s="276"/>
      <c r="D851" s="386"/>
      <c r="E851" s="386"/>
      <c r="F851" s="386"/>
      <c r="G851" s="386"/>
      <c r="H851" s="386"/>
    </row>
    <row r="852" spans="1:8" s="275" customFormat="1" ht="10.15" x14ac:dyDescent="0.2">
      <c r="A852" s="282"/>
      <c r="B852" s="279" t="s">
        <v>283</v>
      </c>
      <c r="C852" s="276"/>
      <c r="D852" s="386"/>
      <c r="E852" s="386">
        <v>35.4</v>
      </c>
      <c r="F852" s="386">
        <v>14.95</v>
      </c>
      <c r="G852" s="386"/>
      <c r="H852" s="386">
        <f t="shared" ref="H852:H857" si="63">ROUND(PRODUCT(D852:G852),2)</f>
        <v>529.23</v>
      </c>
    </row>
    <row r="853" spans="1:8" s="275" customFormat="1" ht="10.15" x14ac:dyDescent="0.2">
      <c r="A853" s="282"/>
      <c r="B853" s="279"/>
      <c r="C853" s="276"/>
      <c r="D853" s="386"/>
      <c r="E853" s="386">
        <v>2.5</v>
      </c>
      <c r="F853" s="386">
        <v>11.26</v>
      </c>
      <c r="G853" s="386"/>
      <c r="H853" s="386">
        <f t="shared" si="63"/>
        <v>28.15</v>
      </c>
    </row>
    <row r="854" spans="1:8" s="275" customFormat="1" ht="10.15" x14ac:dyDescent="0.2">
      <c r="A854" s="282"/>
      <c r="B854" s="279"/>
      <c r="C854" s="276"/>
      <c r="D854" s="386"/>
      <c r="E854" s="386">
        <v>2.81</v>
      </c>
      <c r="F854" s="386">
        <v>10.4</v>
      </c>
      <c r="G854" s="386"/>
      <c r="H854" s="386">
        <f t="shared" si="63"/>
        <v>29.22</v>
      </c>
    </row>
    <row r="855" spans="1:8" s="275" customFormat="1" ht="10.15" x14ac:dyDescent="0.2">
      <c r="A855" s="282"/>
      <c r="B855" s="279"/>
      <c r="C855" s="276"/>
      <c r="D855" s="386"/>
      <c r="E855" s="386">
        <v>0.8</v>
      </c>
      <c r="F855" s="386">
        <v>5.68</v>
      </c>
      <c r="G855" s="386"/>
      <c r="H855" s="386">
        <f t="shared" si="63"/>
        <v>4.54</v>
      </c>
    </row>
    <row r="856" spans="1:8" s="275" customFormat="1" x14ac:dyDescent="0.2">
      <c r="A856" s="282"/>
      <c r="B856" s="279" t="s">
        <v>280</v>
      </c>
      <c r="C856" s="276"/>
      <c r="D856" s="386"/>
      <c r="E856" s="386">
        <v>7.8</v>
      </c>
      <c r="F856" s="386">
        <v>6.25</v>
      </c>
      <c r="G856" s="386"/>
      <c r="H856" s="386">
        <f t="shared" si="63"/>
        <v>48.75</v>
      </c>
    </row>
    <row r="857" spans="1:8" s="275" customFormat="1" ht="10.15" x14ac:dyDescent="0.2">
      <c r="A857" s="282"/>
      <c r="B857" s="279"/>
      <c r="C857" s="276"/>
      <c r="D857" s="386"/>
      <c r="E857" s="386">
        <v>7.4</v>
      </c>
      <c r="F857" s="386">
        <v>13.4</v>
      </c>
      <c r="G857" s="386"/>
      <c r="H857" s="386">
        <f t="shared" si="63"/>
        <v>99.16</v>
      </c>
    </row>
    <row r="858" spans="1:8" s="275" customFormat="1" ht="10.15" x14ac:dyDescent="0.2">
      <c r="A858" s="282"/>
      <c r="B858" s="284" t="str">
        <f>"Total item "&amp;A850</f>
        <v>Total item 6.4</v>
      </c>
      <c r="C858" s="276"/>
      <c r="D858" s="386"/>
      <c r="E858" s="386"/>
      <c r="F858" s="386"/>
      <c r="G858" s="386"/>
      <c r="H858" s="383">
        <f>SUM(H851:H857)</f>
        <v>739.05</v>
      </c>
    </row>
    <row r="859" spans="1:8" s="275" customFormat="1" ht="10.15" x14ac:dyDescent="0.2">
      <c r="A859" s="282"/>
      <c r="B859" s="126"/>
      <c r="C859" s="119"/>
      <c r="D859" s="384"/>
      <c r="E859" s="384"/>
      <c r="F859" s="384"/>
      <c r="G859" s="384"/>
      <c r="H859" s="384"/>
    </row>
    <row r="860" spans="1:8" s="258" customFormat="1" ht="33.75" x14ac:dyDescent="0.2">
      <c r="A860" s="280" t="s">
        <v>359</v>
      </c>
      <c r="B860" s="261" t="s">
        <v>802</v>
      </c>
      <c r="C860" s="281" t="s">
        <v>11</v>
      </c>
      <c r="D860" s="383"/>
      <c r="E860" s="383"/>
      <c r="F860" s="383"/>
      <c r="G860" s="383"/>
      <c r="H860" s="383"/>
    </row>
    <row r="861" spans="1:8" s="275" customFormat="1" ht="10.15" x14ac:dyDescent="0.2">
      <c r="A861" s="282"/>
      <c r="B861" s="279" t="s">
        <v>803</v>
      </c>
      <c r="C861" s="276"/>
      <c r="D861" s="386"/>
      <c r="E861" s="386"/>
      <c r="F861" s="386"/>
      <c r="G861" s="386"/>
      <c r="H861" s="386"/>
    </row>
    <row r="862" spans="1:8" s="275" customFormat="1" ht="10.15" x14ac:dyDescent="0.2">
      <c r="A862" s="282"/>
      <c r="B862" s="279" t="s">
        <v>288</v>
      </c>
      <c r="C862" s="276"/>
      <c r="D862" s="386"/>
      <c r="E862" s="386">
        <v>40.799999999999997</v>
      </c>
      <c r="F862" s="386">
        <v>6.2</v>
      </c>
      <c r="G862" s="386"/>
      <c r="H862" s="386">
        <f t="shared" ref="H862:H889" si="64">ROUND(PRODUCT(D862:G862),2)</f>
        <v>252.96</v>
      </c>
    </row>
    <row r="863" spans="1:8" s="275" customFormat="1" ht="10.15" x14ac:dyDescent="0.2">
      <c r="A863" s="282"/>
      <c r="B863" s="279" t="s">
        <v>289</v>
      </c>
      <c r="C863" s="276"/>
      <c r="D863" s="386"/>
      <c r="E863" s="386">
        <v>5.0999999999999996</v>
      </c>
      <c r="F863" s="386">
        <v>27.5</v>
      </c>
      <c r="G863" s="386"/>
      <c r="H863" s="386">
        <f t="shared" si="64"/>
        <v>140.25</v>
      </c>
    </row>
    <row r="864" spans="1:8" s="275" customFormat="1" ht="10.15" x14ac:dyDescent="0.2">
      <c r="A864" s="282"/>
      <c r="B864" s="279" t="s">
        <v>290</v>
      </c>
      <c r="C864" s="276"/>
      <c r="D864" s="386"/>
      <c r="E864" s="386">
        <v>5.0999999999999996</v>
      </c>
      <c r="F864" s="386">
        <v>23.25</v>
      </c>
      <c r="G864" s="386"/>
      <c r="H864" s="386">
        <f t="shared" si="64"/>
        <v>118.58</v>
      </c>
    </row>
    <row r="865" spans="1:8" s="275" customFormat="1" ht="10.15" x14ac:dyDescent="0.2">
      <c r="A865" s="282"/>
      <c r="B865" s="279" t="s">
        <v>291</v>
      </c>
      <c r="C865" s="276"/>
      <c r="D865" s="386"/>
      <c r="E865" s="386">
        <v>5.0999999999999996</v>
      </c>
      <c r="F865" s="386">
        <v>18.7</v>
      </c>
      <c r="G865" s="386"/>
      <c r="H865" s="386">
        <f t="shared" si="64"/>
        <v>95.37</v>
      </c>
    </row>
    <row r="866" spans="1:8" s="275" customFormat="1" ht="10.15" x14ac:dyDescent="0.2">
      <c r="A866" s="282"/>
      <c r="B866" s="279"/>
      <c r="C866" s="276"/>
      <c r="D866" s="386"/>
      <c r="E866" s="386">
        <v>5.0999999999999996</v>
      </c>
      <c r="F866" s="386">
        <v>21.2</v>
      </c>
      <c r="G866" s="386"/>
      <c r="H866" s="386">
        <f t="shared" si="64"/>
        <v>108.12</v>
      </c>
    </row>
    <row r="867" spans="1:8" s="275" customFormat="1" ht="10.15" x14ac:dyDescent="0.2">
      <c r="A867" s="282"/>
      <c r="B867" s="279" t="s">
        <v>293</v>
      </c>
      <c r="C867" s="276"/>
      <c r="D867" s="386"/>
      <c r="E867" s="386">
        <v>5.0999999999999996</v>
      </c>
      <c r="F867" s="386">
        <v>26.2</v>
      </c>
      <c r="G867" s="386"/>
      <c r="H867" s="386">
        <f t="shared" si="64"/>
        <v>133.62</v>
      </c>
    </row>
    <row r="868" spans="1:8" s="275" customFormat="1" ht="10.15" x14ac:dyDescent="0.2">
      <c r="A868" s="282"/>
      <c r="B868" s="279" t="s">
        <v>292</v>
      </c>
      <c r="C868" s="276"/>
      <c r="D868" s="386"/>
      <c r="E868" s="386">
        <v>2.2000000000000002</v>
      </c>
      <c r="F868" s="386">
        <v>20</v>
      </c>
      <c r="G868" s="386"/>
      <c r="H868" s="386">
        <f t="shared" si="64"/>
        <v>44</v>
      </c>
    </row>
    <row r="869" spans="1:8" s="275" customFormat="1" x14ac:dyDescent="0.2">
      <c r="A869" s="282"/>
      <c r="B869" s="279" t="s">
        <v>294</v>
      </c>
      <c r="C869" s="276"/>
      <c r="D869" s="386"/>
      <c r="E869" s="386">
        <v>0.6</v>
      </c>
      <c r="F869" s="386">
        <v>6.05</v>
      </c>
      <c r="G869" s="386"/>
      <c r="H869" s="386">
        <f t="shared" si="64"/>
        <v>3.63</v>
      </c>
    </row>
    <row r="870" spans="1:8" s="275" customFormat="1" x14ac:dyDescent="0.2">
      <c r="A870" s="282"/>
      <c r="B870" s="279" t="s">
        <v>296</v>
      </c>
      <c r="C870" s="276"/>
      <c r="D870" s="386"/>
      <c r="E870" s="386">
        <v>66.900000000000006</v>
      </c>
      <c r="F870" s="386">
        <v>1.48</v>
      </c>
      <c r="G870" s="386"/>
      <c r="H870" s="386">
        <f t="shared" si="64"/>
        <v>99.01</v>
      </c>
    </row>
    <row r="871" spans="1:8" s="275" customFormat="1" x14ac:dyDescent="0.2">
      <c r="A871" s="282"/>
      <c r="B871" s="279" t="s">
        <v>295</v>
      </c>
      <c r="C871" s="276"/>
      <c r="D871" s="386"/>
      <c r="E871" s="386">
        <v>9.9700000000000006</v>
      </c>
      <c r="F871" s="386">
        <v>18.940000000000001</v>
      </c>
      <c r="G871" s="386"/>
      <c r="H871" s="386">
        <f t="shared" si="64"/>
        <v>188.83</v>
      </c>
    </row>
    <row r="872" spans="1:8" s="275" customFormat="1" ht="10.15" x14ac:dyDescent="0.2">
      <c r="A872" s="282"/>
      <c r="B872" s="279"/>
      <c r="C872" s="276"/>
      <c r="D872" s="386"/>
      <c r="E872" s="386">
        <v>7.51</v>
      </c>
      <c r="F872" s="386">
        <v>6.05</v>
      </c>
      <c r="G872" s="386"/>
      <c r="H872" s="386">
        <f t="shared" si="64"/>
        <v>45.44</v>
      </c>
    </row>
    <row r="873" spans="1:8" s="275" customFormat="1" ht="10.15" x14ac:dyDescent="0.2">
      <c r="A873" s="282"/>
      <c r="B873" s="279"/>
      <c r="C873" s="276"/>
      <c r="D873" s="386"/>
      <c r="E873" s="386">
        <v>5.9</v>
      </c>
      <c r="F873" s="386">
        <v>12.96</v>
      </c>
      <c r="G873" s="386"/>
      <c r="H873" s="386">
        <f t="shared" si="64"/>
        <v>76.459999999999994</v>
      </c>
    </row>
    <row r="874" spans="1:8" s="275" customFormat="1" ht="10.15" x14ac:dyDescent="0.2">
      <c r="A874" s="282"/>
      <c r="B874" s="279"/>
      <c r="C874" s="276"/>
      <c r="D874" s="386"/>
      <c r="E874" s="386">
        <v>2.9</v>
      </c>
      <c r="F874" s="386">
        <v>7.04</v>
      </c>
      <c r="G874" s="386"/>
      <c r="H874" s="386">
        <f t="shared" si="64"/>
        <v>20.420000000000002</v>
      </c>
    </row>
    <row r="875" spans="1:8" s="275" customFormat="1" ht="10.15" x14ac:dyDescent="0.2">
      <c r="A875" s="282"/>
      <c r="B875" s="279"/>
      <c r="C875" s="276"/>
      <c r="D875" s="386"/>
      <c r="E875" s="386">
        <v>7.5</v>
      </c>
      <c r="F875" s="386">
        <v>23.53</v>
      </c>
      <c r="G875" s="386"/>
      <c r="H875" s="386">
        <f t="shared" si="64"/>
        <v>176.48</v>
      </c>
    </row>
    <row r="876" spans="1:8" s="275" customFormat="1" ht="10.15" x14ac:dyDescent="0.2">
      <c r="A876" s="282"/>
      <c r="B876" s="279"/>
      <c r="C876" s="276"/>
      <c r="D876" s="386"/>
      <c r="E876" s="386">
        <v>7.95</v>
      </c>
      <c r="F876" s="386">
        <v>12.75</v>
      </c>
      <c r="G876" s="386"/>
      <c r="H876" s="386">
        <f t="shared" si="64"/>
        <v>101.36</v>
      </c>
    </row>
    <row r="877" spans="1:8" s="275" customFormat="1" ht="10.15" x14ac:dyDescent="0.2">
      <c r="A877" s="282"/>
      <c r="B877" s="279"/>
      <c r="C877" s="276"/>
      <c r="D877" s="386"/>
      <c r="E877" s="386">
        <v>20</v>
      </c>
      <c r="F877" s="386">
        <f>(7.01+18.3)/2</f>
        <v>12.655000000000001</v>
      </c>
      <c r="G877" s="386"/>
      <c r="H877" s="386">
        <f t="shared" si="64"/>
        <v>253.1</v>
      </c>
    </row>
    <row r="878" spans="1:8" s="275" customFormat="1" ht="10.15" x14ac:dyDescent="0.2">
      <c r="A878" s="282"/>
      <c r="B878" s="279"/>
      <c r="C878" s="276"/>
      <c r="D878" s="386"/>
      <c r="E878" s="386">
        <v>6</v>
      </c>
      <c r="F878" s="386">
        <v>25.27</v>
      </c>
      <c r="G878" s="386"/>
      <c r="H878" s="386">
        <f t="shared" si="64"/>
        <v>151.62</v>
      </c>
    </row>
    <row r="879" spans="1:8" s="275" customFormat="1" ht="10.15" x14ac:dyDescent="0.2">
      <c r="A879" s="282"/>
      <c r="B879" s="279"/>
      <c r="C879" s="276"/>
      <c r="D879" s="386"/>
      <c r="E879" s="386">
        <v>10.9</v>
      </c>
      <c r="F879" s="386">
        <v>6.35</v>
      </c>
      <c r="G879" s="386"/>
      <c r="H879" s="386">
        <f t="shared" si="64"/>
        <v>69.22</v>
      </c>
    </row>
    <row r="880" spans="1:8" s="275" customFormat="1" ht="10.15" x14ac:dyDescent="0.2">
      <c r="A880" s="282"/>
      <c r="B880" s="279"/>
      <c r="C880" s="276"/>
      <c r="D880" s="386"/>
      <c r="E880" s="386">
        <v>6</v>
      </c>
      <c r="F880" s="386">
        <v>35.47</v>
      </c>
      <c r="G880" s="386"/>
      <c r="H880" s="386">
        <f t="shared" si="64"/>
        <v>212.82</v>
      </c>
    </row>
    <row r="881" spans="1:8" s="275" customFormat="1" ht="10.15" x14ac:dyDescent="0.2">
      <c r="A881" s="282"/>
      <c r="B881" s="279"/>
      <c r="C881" s="276"/>
      <c r="D881" s="386"/>
      <c r="E881" s="386">
        <v>5.0999999999999996</v>
      </c>
      <c r="F881" s="386">
        <v>28.88</v>
      </c>
      <c r="G881" s="386"/>
      <c r="H881" s="386">
        <f t="shared" si="64"/>
        <v>147.29</v>
      </c>
    </row>
    <row r="882" spans="1:8" s="275" customFormat="1" x14ac:dyDescent="0.2">
      <c r="A882" s="282"/>
      <c r="B882" s="279" t="s">
        <v>297</v>
      </c>
      <c r="C882" s="276"/>
      <c r="D882" s="386"/>
      <c r="E882" s="386">
        <v>11.8</v>
      </c>
      <c r="F882" s="386">
        <v>19.45</v>
      </c>
      <c r="G882" s="386"/>
      <c r="H882" s="386">
        <f t="shared" si="64"/>
        <v>229.51</v>
      </c>
    </row>
    <row r="883" spans="1:8" s="275" customFormat="1" ht="10.15" x14ac:dyDescent="0.2">
      <c r="A883" s="282"/>
      <c r="B883" s="279"/>
      <c r="C883" s="276"/>
      <c r="D883" s="386"/>
      <c r="E883" s="386">
        <v>2.16</v>
      </c>
      <c r="F883" s="386">
        <v>4.41</v>
      </c>
      <c r="G883" s="386"/>
      <c r="H883" s="386">
        <f t="shared" si="64"/>
        <v>9.5299999999999994</v>
      </c>
    </row>
    <row r="884" spans="1:8" s="275" customFormat="1" ht="10.15" x14ac:dyDescent="0.2">
      <c r="A884" s="282"/>
      <c r="B884" s="279"/>
      <c r="C884" s="276"/>
      <c r="D884" s="386"/>
      <c r="E884" s="386">
        <v>8.2899999999999991</v>
      </c>
      <c r="F884" s="386">
        <v>11.45</v>
      </c>
      <c r="G884" s="386"/>
      <c r="H884" s="386">
        <f t="shared" si="64"/>
        <v>94.92</v>
      </c>
    </row>
    <row r="885" spans="1:8" s="275" customFormat="1" ht="10.15" x14ac:dyDescent="0.2">
      <c r="A885" s="282"/>
      <c r="B885" s="279"/>
      <c r="C885" s="276"/>
      <c r="D885" s="386"/>
      <c r="E885" s="386">
        <v>5.25</v>
      </c>
      <c r="F885" s="386">
        <v>1.98</v>
      </c>
      <c r="G885" s="386"/>
      <c r="H885" s="386">
        <f t="shared" si="64"/>
        <v>10.4</v>
      </c>
    </row>
    <row r="886" spans="1:8" s="275" customFormat="1" ht="10.15" x14ac:dyDescent="0.2">
      <c r="A886" s="282"/>
      <c r="B886" s="279"/>
      <c r="C886" s="276"/>
      <c r="D886" s="386"/>
      <c r="E886" s="386">
        <v>10.72</v>
      </c>
      <c r="F886" s="386">
        <v>7.31</v>
      </c>
      <c r="G886" s="386"/>
      <c r="H886" s="386">
        <f t="shared" si="64"/>
        <v>78.36</v>
      </c>
    </row>
    <row r="887" spans="1:8" s="275" customFormat="1" ht="10.15" x14ac:dyDescent="0.2">
      <c r="A887" s="282"/>
      <c r="B887" s="279"/>
      <c r="C887" s="276"/>
      <c r="D887" s="386"/>
      <c r="E887" s="386">
        <v>3.58</v>
      </c>
      <c r="F887" s="386">
        <v>6.3</v>
      </c>
      <c r="G887" s="386"/>
      <c r="H887" s="386">
        <f t="shared" si="64"/>
        <v>22.55</v>
      </c>
    </row>
    <row r="888" spans="1:8" s="275" customFormat="1" ht="10.15" x14ac:dyDescent="0.2">
      <c r="A888" s="282"/>
      <c r="B888" s="279"/>
      <c r="C888" s="276"/>
      <c r="D888" s="386"/>
      <c r="E888" s="386">
        <v>3.03</v>
      </c>
      <c r="F888" s="386">
        <v>11.4</v>
      </c>
      <c r="G888" s="386"/>
      <c r="H888" s="386">
        <f t="shared" si="64"/>
        <v>34.54</v>
      </c>
    </row>
    <row r="889" spans="1:8" s="275" customFormat="1" ht="10.15" x14ac:dyDescent="0.2">
      <c r="A889" s="282"/>
      <c r="B889" s="279"/>
      <c r="C889" s="276"/>
      <c r="D889" s="386"/>
      <c r="E889" s="386">
        <v>5.32</v>
      </c>
      <c r="F889" s="386">
        <v>6.3</v>
      </c>
      <c r="G889" s="386"/>
      <c r="H889" s="386">
        <f t="shared" si="64"/>
        <v>33.520000000000003</v>
      </c>
    </row>
    <row r="890" spans="1:8" s="275" customFormat="1" x14ac:dyDescent="0.2">
      <c r="A890" s="282"/>
      <c r="B890" s="279" t="s">
        <v>298</v>
      </c>
      <c r="C890" s="276"/>
      <c r="D890" s="386"/>
      <c r="E890" s="386" t="s">
        <v>299</v>
      </c>
      <c r="F890" s="386"/>
      <c r="G890" s="386"/>
      <c r="H890" s="386"/>
    </row>
    <row r="891" spans="1:8" s="275" customFormat="1" ht="10.15" x14ac:dyDescent="0.2">
      <c r="A891" s="282"/>
      <c r="B891" s="279"/>
      <c r="C891" s="276"/>
      <c r="D891" s="386">
        <v>-1</v>
      </c>
      <c r="E891" s="386">
        <f>(4.8/2)*(2.4*3.14)</f>
        <v>18.086399999999998</v>
      </c>
      <c r="F891" s="386"/>
      <c r="G891" s="386"/>
      <c r="H891" s="386">
        <f t="shared" ref="H891:H894" si="65">ROUND(PRODUCT(D891:G891),2)</f>
        <v>-18.09</v>
      </c>
    </row>
    <row r="892" spans="1:8" s="275" customFormat="1" ht="10.15" x14ac:dyDescent="0.2">
      <c r="A892" s="282"/>
      <c r="B892" s="279"/>
      <c r="C892" s="276"/>
      <c r="D892" s="386">
        <v>-1</v>
      </c>
      <c r="E892" s="386">
        <f>(5/2)*(2.5*3.14)</f>
        <v>19.625</v>
      </c>
      <c r="F892" s="386"/>
      <c r="G892" s="386"/>
      <c r="H892" s="386">
        <f t="shared" si="65"/>
        <v>-19.63</v>
      </c>
    </row>
    <row r="893" spans="1:8" s="275" customFormat="1" ht="10.15" x14ac:dyDescent="0.2">
      <c r="A893" s="282"/>
      <c r="B893" s="279"/>
      <c r="C893" s="276"/>
      <c r="D893" s="386">
        <v>-1</v>
      </c>
      <c r="E893" s="386">
        <v>4.4000000000000004</v>
      </c>
      <c r="F893" s="386">
        <v>11</v>
      </c>
      <c r="G893" s="386"/>
      <c r="H893" s="386">
        <f t="shared" si="65"/>
        <v>-48.4</v>
      </c>
    </row>
    <row r="894" spans="1:8" s="275" customFormat="1" ht="10.15" x14ac:dyDescent="0.2">
      <c r="A894" s="282"/>
      <c r="B894" s="279" t="s">
        <v>303</v>
      </c>
      <c r="C894" s="276"/>
      <c r="D894" s="386">
        <v>-1</v>
      </c>
      <c r="E894" s="386">
        <v>5</v>
      </c>
      <c r="F894" s="386">
        <v>6.2</v>
      </c>
      <c r="G894" s="386"/>
      <c r="H894" s="386">
        <f t="shared" si="65"/>
        <v>-31</v>
      </c>
    </row>
    <row r="895" spans="1:8" s="275" customFormat="1" ht="10.15" x14ac:dyDescent="0.2">
      <c r="A895" s="282"/>
      <c r="B895" s="284" t="str">
        <f>"Total item "&amp;A860</f>
        <v>Total item 6.5</v>
      </c>
      <c r="C895" s="276"/>
      <c r="D895" s="386"/>
      <c r="E895" s="386"/>
      <c r="F895" s="386"/>
      <c r="G895" s="386"/>
      <c r="H895" s="383">
        <f>SUM(H861:H894)</f>
        <v>2834.7900000000004</v>
      </c>
    </row>
    <row r="896" spans="1:8" s="275" customFormat="1" ht="10.15" x14ac:dyDescent="0.2">
      <c r="A896" s="282"/>
      <c r="B896" s="284"/>
      <c r="C896" s="276"/>
      <c r="D896" s="386"/>
      <c r="E896" s="386"/>
      <c r="F896" s="386"/>
      <c r="G896" s="386"/>
      <c r="H896" s="384"/>
    </row>
    <row r="897" spans="1:8" s="258" customFormat="1" ht="90" x14ac:dyDescent="0.2">
      <c r="A897" s="280" t="s">
        <v>816</v>
      </c>
      <c r="B897" s="261" t="s">
        <v>805</v>
      </c>
      <c r="C897" s="281" t="s">
        <v>49</v>
      </c>
      <c r="D897" s="383"/>
      <c r="E897" s="383"/>
      <c r="F897" s="383"/>
      <c r="G897" s="383"/>
      <c r="H897" s="383"/>
    </row>
    <row r="898" spans="1:8" s="275" customFormat="1" ht="10.15" x14ac:dyDescent="0.2">
      <c r="A898" s="282"/>
      <c r="B898" s="279" t="s">
        <v>358</v>
      </c>
      <c r="C898" s="276"/>
      <c r="D898" s="386">
        <v>1</v>
      </c>
      <c r="E898" s="386"/>
      <c r="F898" s="386"/>
      <c r="G898" s="386"/>
      <c r="H898" s="386">
        <f t="shared" ref="H898" si="66">ROUND(PRODUCT(D898:G898),2)</f>
        <v>1</v>
      </c>
    </row>
    <row r="899" spans="1:8" s="275" customFormat="1" ht="10.15" x14ac:dyDescent="0.2">
      <c r="A899" s="282"/>
      <c r="B899" s="284" t="str">
        <f>"Total item "&amp;A897</f>
        <v>Total item 6.6</v>
      </c>
      <c r="C899" s="276"/>
      <c r="D899" s="386"/>
      <c r="E899" s="386"/>
      <c r="F899" s="386"/>
      <c r="G899" s="386"/>
      <c r="H899" s="383">
        <f>SUM(H898:H898)</f>
        <v>1</v>
      </c>
    </row>
    <row r="900" spans="1:8" s="275" customFormat="1" ht="10.15" x14ac:dyDescent="0.2">
      <c r="A900" s="282"/>
      <c r="B900" s="284"/>
      <c r="C900" s="276"/>
      <c r="D900" s="386"/>
      <c r="E900" s="386"/>
      <c r="F900" s="386"/>
      <c r="G900" s="386"/>
      <c r="H900" s="401"/>
    </row>
    <row r="901" spans="1:8" s="258" customFormat="1" ht="20.45" x14ac:dyDescent="0.2">
      <c r="A901" s="280" t="s">
        <v>178</v>
      </c>
      <c r="B901" s="261" t="s">
        <v>1222</v>
      </c>
      <c r="C901" s="281" t="s">
        <v>1108</v>
      </c>
      <c r="D901" s="383"/>
      <c r="E901" s="383"/>
      <c r="F901" s="383"/>
      <c r="G901" s="383"/>
      <c r="H901" s="383"/>
    </row>
    <row r="902" spans="1:8" s="275" customFormat="1" ht="10.15" x14ac:dyDescent="0.2">
      <c r="A902" s="282"/>
      <c r="B902" s="279" t="s">
        <v>550</v>
      </c>
      <c r="C902" s="276"/>
      <c r="D902" s="386"/>
      <c r="E902" s="386">
        <v>17.32</v>
      </c>
      <c r="F902" s="386"/>
      <c r="G902" s="386">
        <v>0.1</v>
      </c>
      <c r="H902" s="386">
        <f t="shared" ref="H902:H910" si="67">ROUND(PRODUCT(D902:G902),2)</f>
        <v>1.73</v>
      </c>
    </row>
    <row r="903" spans="1:8" s="275" customFormat="1" ht="10.15" x14ac:dyDescent="0.2">
      <c r="A903" s="282"/>
      <c r="B903" s="279"/>
      <c r="C903" s="276"/>
      <c r="D903" s="386">
        <v>2</v>
      </c>
      <c r="E903" s="386">
        <v>1.2</v>
      </c>
      <c r="F903" s="386"/>
      <c r="G903" s="386">
        <v>0.1</v>
      </c>
      <c r="H903" s="386">
        <f t="shared" si="67"/>
        <v>0.24</v>
      </c>
    </row>
    <row r="904" spans="1:8" s="275" customFormat="1" ht="10.15" x14ac:dyDescent="0.2">
      <c r="A904" s="282"/>
      <c r="B904" s="279"/>
      <c r="C904" s="276"/>
      <c r="D904" s="386"/>
      <c r="E904" s="386">
        <v>24.1</v>
      </c>
      <c r="F904" s="386"/>
      <c r="G904" s="386">
        <v>0.1</v>
      </c>
      <c r="H904" s="386">
        <f t="shared" si="67"/>
        <v>2.41</v>
      </c>
    </row>
    <row r="905" spans="1:8" s="275" customFormat="1" ht="10.15" x14ac:dyDescent="0.2">
      <c r="A905" s="282"/>
      <c r="B905" s="279"/>
      <c r="C905" s="276"/>
      <c r="D905" s="386"/>
      <c r="E905" s="386">
        <v>12.63</v>
      </c>
      <c r="F905" s="386"/>
      <c r="G905" s="386">
        <v>0.1</v>
      </c>
      <c r="H905" s="386">
        <f t="shared" si="67"/>
        <v>1.26</v>
      </c>
    </row>
    <row r="906" spans="1:8" s="275" customFormat="1" ht="10.15" x14ac:dyDescent="0.2">
      <c r="A906" s="282"/>
      <c r="B906" s="279" t="s">
        <v>806</v>
      </c>
      <c r="C906" s="276"/>
      <c r="D906" s="386"/>
      <c r="E906" s="386">
        <v>17.32</v>
      </c>
      <c r="F906" s="386"/>
      <c r="G906" s="386">
        <v>0.2</v>
      </c>
      <c r="H906" s="386">
        <f t="shared" si="67"/>
        <v>3.46</v>
      </c>
    </row>
    <row r="907" spans="1:8" s="275" customFormat="1" ht="10.15" x14ac:dyDescent="0.2">
      <c r="A907" s="282"/>
      <c r="B907" s="279"/>
      <c r="C907" s="276"/>
      <c r="D907" s="386">
        <v>2</v>
      </c>
      <c r="E907" s="386">
        <v>1.2</v>
      </c>
      <c r="F907" s="386"/>
      <c r="G907" s="386">
        <v>0.2</v>
      </c>
      <c r="H907" s="386">
        <f t="shared" si="67"/>
        <v>0.48</v>
      </c>
    </row>
    <row r="908" spans="1:8" s="275" customFormat="1" ht="10.15" x14ac:dyDescent="0.2">
      <c r="A908" s="282"/>
      <c r="B908" s="279"/>
      <c r="C908" s="276"/>
      <c r="D908" s="386"/>
      <c r="E908" s="386">
        <v>24.1</v>
      </c>
      <c r="F908" s="386"/>
      <c r="G908" s="386">
        <v>0.2</v>
      </c>
      <c r="H908" s="386">
        <f t="shared" si="67"/>
        <v>4.82</v>
      </c>
    </row>
    <row r="909" spans="1:8" s="275" customFormat="1" ht="10.15" x14ac:dyDescent="0.2">
      <c r="A909" s="282"/>
      <c r="B909" s="279"/>
      <c r="C909" s="276"/>
      <c r="D909" s="386"/>
      <c r="E909" s="386">
        <v>12.63</v>
      </c>
      <c r="F909" s="386"/>
      <c r="G909" s="386">
        <v>0.2</v>
      </c>
      <c r="H909" s="386">
        <f t="shared" si="67"/>
        <v>2.5299999999999998</v>
      </c>
    </row>
    <row r="910" spans="1:8" s="275" customFormat="1" x14ac:dyDescent="0.2">
      <c r="A910" s="282"/>
      <c r="B910" s="279" t="s">
        <v>1114</v>
      </c>
      <c r="C910" s="276"/>
      <c r="D910" s="386"/>
      <c r="E910" s="386">
        <v>2.5</v>
      </c>
      <c r="F910" s="386">
        <v>3.4</v>
      </c>
      <c r="G910" s="386"/>
      <c r="H910" s="386">
        <f t="shared" si="67"/>
        <v>8.5</v>
      </c>
    </row>
    <row r="911" spans="1:8" s="275" customFormat="1" ht="10.15" x14ac:dyDescent="0.2">
      <c r="A911" s="282"/>
      <c r="B911" s="284" t="str">
        <f>"Total item "&amp;A901</f>
        <v>Total item 6.7</v>
      </c>
      <c r="C911" s="276"/>
      <c r="D911" s="386"/>
      <c r="E911" s="386"/>
      <c r="F911" s="386"/>
      <c r="G911" s="386"/>
      <c r="H911" s="383">
        <f>SUM(H902:H910)</f>
        <v>25.43</v>
      </c>
    </row>
    <row r="912" spans="1:8" s="275" customFormat="1" ht="10.15" x14ac:dyDescent="0.2">
      <c r="A912" s="282"/>
      <c r="B912" s="126"/>
      <c r="C912" s="119"/>
      <c r="D912" s="384"/>
      <c r="E912" s="384"/>
      <c r="F912" s="384"/>
      <c r="G912" s="384"/>
      <c r="H912" s="384"/>
    </row>
    <row r="913" spans="1:8" s="258" customFormat="1" ht="22.5" x14ac:dyDescent="0.2">
      <c r="A913" s="280" t="s">
        <v>688</v>
      </c>
      <c r="B913" s="261" t="s">
        <v>782</v>
      </c>
      <c r="C913" s="281" t="s">
        <v>11</v>
      </c>
      <c r="D913" s="383"/>
      <c r="E913" s="383"/>
      <c r="F913" s="383"/>
      <c r="G913" s="383"/>
      <c r="H913" s="383"/>
    </row>
    <row r="914" spans="1:8" s="275" customFormat="1" x14ac:dyDescent="0.2">
      <c r="A914" s="282"/>
      <c r="B914" s="279" t="s">
        <v>783</v>
      </c>
      <c r="C914" s="276"/>
      <c r="D914" s="386"/>
      <c r="E914" s="386">
        <v>63.6</v>
      </c>
      <c r="F914" s="386">
        <v>0.25</v>
      </c>
      <c r="G914" s="386"/>
      <c r="H914" s="386">
        <f t="shared" ref="H914:H917" si="68">ROUND(PRODUCT(D914:G914),2)</f>
        <v>15.9</v>
      </c>
    </row>
    <row r="915" spans="1:8" s="275" customFormat="1" ht="10.15" x14ac:dyDescent="0.2">
      <c r="A915" s="282"/>
      <c r="B915" s="279"/>
      <c r="C915" s="276"/>
      <c r="D915" s="386"/>
      <c r="E915" s="386">
        <v>12.45</v>
      </c>
      <c r="F915" s="386">
        <v>0.25</v>
      </c>
      <c r="G915" s="386"/>
      <c r="H915" s="386">
        <f t="shared" si="68"/>
        <v>3.11</v>
      </c>
    </row>
    <row r="916" spans="1:8" s="275" customFormat="1" ht="10.15" x14ac:dyDescent="0.2">
      <c r="A916" s="282"/>
      <c r="B916" s="279"/>
      <c r="C916" s="276"/>
      <c r="D916" s="386"/>
      <c r="E916" s="386">
        <v>10</v>
      </c>
      <c r="F916" s="386">
        <v>0.25</v>
      </c>
      <c r="G916" s="386"/>
      <c r="H916" s="386">
        <f t="shared" si="68"/>
        <v>2.5</v>
      </c>
    </row>
    <row r="917" spans="1:8" s="275" customFormat="1" ht="10.15" x14ac:dyDescent="0.2">
      <c r="A917" s="282"/>
      <c r="B917" s="279"/>
      <c r="C917" s="276"/>
      <c r="D917" s="386"/>
      <c r="E917" s="386">
        <v>5</v>
      </c>
      <c r="F917" s="386">
        <v>0.25</v>
      </c>
      <c r="G917" s="386"/>
      <c r="H917" s="386">
        <f t="shared" si="68"/>
        <v>1.25</v>
      </c>
    </row>
    <row r="918" spans="1:8" s="275" customFormat="1" ht="10.15" x14ac:dyDescent="0.2">
      <c r="A918" s="282"/>
      <c r="B918" s="284" t="str">
        <f>"Total item "&amp;A913</f>
        <v>Total item 6.8</v>
      </c>
      <c r="C918" s="276"/>
      <c r="D918" s="386"/>
      <c r="E918" s="386"/>
      <c r="F918" s="386"/>
      <c r="G918" s="386"/>
      <c r="H918" s="383">
        <f>SUM(H914:H917)</f>
        <v>22.76</v>
      </c>
    </row>
    <row r="919" spans="1:8" s="275" customFormat="1" ht="10.15" x14ac:dyDescent="0.2">
      <c r="A919" s="282"/>
      <c r="B919" s="126"/>
      <c r="C919" s="119"/>
      <c r="D919" s="384"/>
      <c r="E919" s="384"/>
      <c r="F919" s="384"/>
      <c r="G919" s="384"/>
      <c r="H919" s="384"/>
    </row>
    <row r="920" spans="1:8" s="258" customFormat="1" ht="20.45" x14ac:dyDescent="0.2">
      <c r="A920" s="280" t="s">
        <v>817</v>
      </c>
      <c r="B920" s="261" t="s">
        <v>1425</v>
      </c>
      <c r="C920" s="281" t="s">
        <v>1028</v>
      </c>
      <c r="D920" s="383"/>
      <c r="E920" s="383"/>
      <c r="F920" s="383"/>
      <c r="G920" s="383"/>
      <c r="H920" s="383"/>
    </row>
    <row r="921" spans="1:8" s="275" customFormat="1" x14ac:dyDescent="0.2">
      <c r="A921" s="282"/>
      <c r="B921" s="279" t="s">
        <v>1426</v>
      </c>
      <c r="C921" s="276"/>
      <c r="D921" s="386">
        <f>H1063</f>
        <v>3</v>
      </c>
      <c r="E921" s="386">
        <v>0.7</v>
      </c>
      <c r="F921" s="386"/>
      <c r="G921" s="386"/>
      <c r="H921" s="386">
        <f t="shared" ref="H921:H924" si="69">ROUND(PRODUCT(D921:G921),2)</f>
        <v>2.1</v>
      </c>
    </row>
    <row r="922" spans="1:8" s="275" customFormat="1" x14ac:dyDescent="0.2">
      <c r="A922" s="282"/>
      <c r="B922" s="279" t="s">
        <v>1427</v>
      </c>
      <c r="C922" s="276"/>
      <c r="D922" s="386">
        <f>H1067</f>
        <v>38</v>
      </c>
      <c r="E922" s="386">
        <v>0.8</v>
      </c>
      <c r="F922" s="386"/>
      <c r="G922" s="386"/>
      <c r="H922" s="386">
        <f t="shared" si="69"/>
        <v>30.4</v>
      </c>
    </row>
    <row r="923" spans="1:8" s="275" customFormat="1" x14ac:dyDescent="0.2">
      <c r="A923" s="282"/>
      <c r="B923" s="279" t="s">
        <v>1428</v>
      </c>
      <c r="C923" s="276"/>
      <c r="D923" s="386">
        <f>H1071</f>
        <v>4</v>
      </c>
      <c r="E923" s="386">
        <v>0.9</v>
      </c>
      <c r="F923" s="386"/>
      <c r="G923" s="386"/>
      <c r="H923" s="386">
        <f t="shared" si="69"/>
        <v>3.6</v>
      </c>
    </row>
    <row r="924" spans="1:8" s="275" customFormat="1" x14ac:dyDescent="0.2">
      <c r="A924" s="282"/>
      <c r="B924" s="279" t="s">
        <v>1429</v>
      </c>
      <c r="C924" s="276"/>
      <c r="D924" s="386">
        <f>D1074</f>
        <v>1</v>
      </c>
      <c r="E924" s="386">
        <v>1.2</v>
      </c>
      <c r="F924" s="386"/>
      <c r="G924" s="386"/>
      <c r="H924" s="386">
        <f t="shared" si="69"/>
        <v>1.2</v>
      </c>
    </row>
    <row r="925" spans="1:8" s="275" customFormat="1" ht="10.15" x14ac:dyDescent="0.2">
      <c r="A925" s="282"/>
      <c r="B925" s="284" t="str">
        <f>"Total item "&amp;A920</f>
        <v>Total item 6.9</v>
      </c>
      <c r="C925" s="276"/>
      <c r="D925" s="386"/>
      <c r="E925" s="386"/>
      <c r="F925" s="386"/>
      <c r="G925" s="386"/>
      <c r="H925" s="383">
        <f>SUM(H921:H924)</f>
        <v>37.300000000000004</v>
      </c>
    </row>
    <row r="926" spans="1:8" s="275" customFormat="1" ht="10.15" x14ac:dyDescent="0.2">
      <c r="A926" s="282"/>
      <c r="B926" s="126"/>
      <c r="C926" s="119"/>
      <c r="D926" s="384"/>
      <c r="E926" s="384"/>
      <c r="F926" s="384"/>
      <c r="G926" s="384"/>
      <c r="H926" s="384"/>
    </row>
    <row r="927" spans="1:8" s="258" customFormat="1" ht="45" x14ac:dyDescent="0.2">
      <c r="A927" s="280" t="s">
        <v>1423</v>
      </c>
      <c r="B927" s="261" t="s">
        <v>1355</v>
      </c>
      <c r="C927" s="281" t="s">
        <v>1108</v>
      </c>
      <c r="D927" s="383"/>
      <c r="E927" s="383"/>
      <c r="F927" s="383"/>
      <c r="G927" s="383"/>
      <c r="H927" s="383"/>
    </row>
    <row r="928" spans="1:8" s="275" customFormat="1" ht="10.15" x14ac:dyDescent="0.2">
      <c r="A928" s="282"/>
      <c r="B928" s="279" t="s">
        <v>300</v>
      </c>
      <c r="C928" s="276"/>
      <c r="D928" s="386"/>
      <c r="E928" s="386">
        <v>7.65</v>
      </c>
      <c r="F928" s="386">
        <v>4.9000000000000004</v>
      </c>
      <c r="G928" s="386"/>
      <c r="H928" s="386">
        <f t="shared" ref="H928:H934" si="70">ROUND(PRODUCT(D928:G928),2)</f>
        <v>37.49</v>
      </c>
    </row>
    <row r="929" spans="1:8" s="275" customFormat="1" ht="10.15" x14ac:dyDescent="0.2">
      <c r="A929" s="282"/>
      <c r="B929" s="279"/>
      <c r="C929" s="276"/>
      <c r="D929" s="386"/>
      <c r="E929" s="386">
        <v>4.4000000000000004</v>
      </c>
      <c r="F929" s="386">
        <v>4.9000000000000004</v>
      </c>
      <c r="G929" s="386"/>
      <c r="H929" s="386">
        <f t="shared" si="70"/>
        <v>21.56</v>
      </c>
    </row>
    <row r="930" spans="1:8" s="275" customFormat="1" ht="10.15" x14ac:dyDescent="0.2">
      <c r="A930" s="282"/>
      <c r="B930" s="279"/>
      <c r="C930" s="276"/>
      <c r="D930" s="386"/>
      <c r="E930" s="386">
        <v>8.83</v>
      </c>
      <c r="F930" s="386">
        <v>3.99</v>
      </c>
      <c r="G930" s="386"/>
      <c r="H930" s="386">
        <f t="shared" si="70"/>
        <v>35.229999999999997</v>
      </c>
    </row>
    <row r="931" spans="1:8" s="275" customFormat="1" ht="10.15" x14ac:dyDescent="0.2">
      <c r="A931" s="282"/>
      <c r="B931" s="279"/>
      <c r="C931" s="276"/>
      <c r="D931" s="386"/>
      <c r="E931" s="386">
        <v>3.9</v>
      </c>
      <c r="F931" s="386">
        <v>3.38</v>
      </c>
      <c r="G931" s="386"/>
      <c r="H931" s="386">
        <f t="shared" si="70"/>
        <v>13.18</v>
      </c>
    </row>
    <row r="932" spans="1:8" s="275" customFormat="1" ht="10.15" x14ac:dyDescent="0.2">
      <c r="A932" s="282"/>
      <c r="B932" s="279" t="s">
        <v>818</v>
      </c>
      <c r="C932" s="276"/>
      <c r="D932" s="386"/>
      <c r="E932" s="386">
        <v>11.37</v>
      </c>
      <c r="F932" s="386">
        <v>2.65</v>
      </c>
      <c r="G932" s="386"/>
      <c r="H932" s="386">
        <f t="shared" si="70"/>
        <v>30.13</v>
      </c>
    </row>
    <row r="933" spans="1:8" s="275" customFormat="1" ht="10.15" x14ac:dyDescent="0.2">
      <c r="A933" s="282"/>
      <c r="B933" s="279"/>
      <c r="C933" s="276"/>
      <c r="D933" s="386"/>
      <c r="E933" s="386">
        <v>11.37</v>
      </c>
      <c r="F933" s="386">
        <v>2.83</v>
      </c>
      <c r="G933" s="386"/>
      <c r="H933" s="386">
        <f t="shared" si="70"/>
        <v>32.18</v>
      </c>
    </row>
    <row r="934" spans="1:8" s="275" customFormat="1" x14ac:dyDescent="0.2">
      <c r="A934" s="282"/>
      <c r="B934" s="279" t="s">
        <v>819</v>
      </c>
      <c r="C934" s="276"/>
      <c r="D934" s="386">
        <v>-1</v>
      </c>
      <c r="E934" s="386">
        <v>2.08</v>
      </c>
      <c r="F934" s="386"/>
      <c r="G934" s="386"/>
      <c r="H934" s="386">
        <f t="shared" si="70"/>
        <v>-2.08</v>
      </c>
    </row>
    <row r="935" spans="1:8" s="275" customFormat="1" ht="10.15" x14ac:dyDescent="0.2">
      <c r="A935" s="282"/>
      <c r="B935" s="284" t="str">
        <f>"Total item "&amp;A927</f>
        <v>Total item 6.10</v>
      </c>
      <c r="C935" s="276"/>
      <c r="D935" s="386"/>
      <c r="E935" s="386"/>
      <c r="F935" s="386"/>
      <c r="G935" s="386"/>
      <c r="H935" s="383">
        <f>SUM(H928:H934)</f>
        <v>167.69</v>
      </c>
    </row>
    <row r="936" spans="1:8" s="275" customFormat="1" ht="10.15" x14ac:dyDescent="0.2">
      <c r="A936" s="282"/>
      <c r="B936" s="126"/>
      <c r="C936" s="119"/>
      <c r="D936" s="384"/>
      <c r="E936" s="384"/>
      <c r="F936" s="384"/>
      <c r="G936" s="384"/>
      <c r="H936" s="384"/>
    </row>
    <row r="937" spans="1:8" s="107" customFormat="1" ht="10.15" x14ac:dyDescent="0.2">
      <c r="A937" s="121" t="s">
        <v>50</v>
      </c>
      <c r="B937" s="122" t="s">
        <v>103</v>
      </c>
      <c r="C937" s="123"/>
      <c r="D937" s="389"/>
      <c r="E937" s="389"/>
      <c r="F937" s="389"/>
      <c r="G937" s="389"/>
      <c r="H937" s="389"/>
    </row>
    <row r="938" spans="1:8" s="275" customFormat="1" ht="10.15" x14ac:dyDescent="0.2">
      <c r="A938" s="282"/>
      <c r="B938" s="126"/>
      <c r="C938" s="119"/>
      <c r="D938" s="384"/>
      <c r="E938" s="384"/>
      <c r="F938" s="384"/>
      <c r="G938" s="384"/>
      <c r="H938" s="384"/>
    </row>
    <row r="939" spans="1:8" s="258" customFormat="1" ht="67.5" x14ac:dyDescent="0.2">
      <c r="A939" s="280" t="s">
        <v>51</v>
      </c>
      <c r="B939" s="261" t="s">
        <v>1224</v>
      </c>
      <c r="C939" s="281" t="s">
        <v>1108</v>
      </c>
      <c r="D939" s="383"/>
      <c r="E939" s="385"/>
      <c r="F939" s="383"/>
      <c r="G939" s="383"/>
      <c r="H939" s="383"/>
    </row>
    <row r="940" spans="1:8" s="275" customFormat="1" x14ac:dyDescent="0.2">
      <c r="A940" s="282"/>
      <c r="B940" s="279"/>
      <c r="C940" s="276"/>
      <c r="D940" s="386"/>
      <c r="E940" s="386" t="s">
        <v>141</v>
      </c>
      <c r="F940" s="386"/>
      <c r="G940" s="386"/>
      <c r="H940" s="386"/>
    </row>
    <row r="941" spans="1:8" s="275" customFormat="1" x14ac:dyDescent="0.2">
      <c r="A941" s="282"/>
      <c r="B941" s="279" t="s">
        <v>553</v>
      </c>
      <c r="C941" s="276"/>
      <c r="D941" s="386"/>
      <c r="E941" s="386">
        <v>574.20000000000005</v>
      </c>
      <c r="F941" s="386"/>
      <c r="G941" s="386"/>
      <c r="H941" s="386">
        <f t="shared" ref="H941:H942" si="71">ROUND(PRODUCT(D941:G941),2)</f>
        <v>574.20000000000005</v>
      </c>
    </row>
    <row r="942" spans="1:8" s="275" customFormat="1" ht="10.15" x14ac:dyDescent="0.2">
      <c r="A942" s="282"/>
      <c r="B942" s="279" t="s">
        <v>496</v>
      </c>
      <c r="C942" s="276"/>
      <c r="D942" s="386"/>
      <c r="E942" s="386">
        <v>31.63</v>
      </c>
      <c r="F942" s="386"/>
      <c r="G942" s="386"/>
      <c r="H942" s="386">
        <f t="shared" si="71"/>
        <v>31.63</v>
      </c>
    </row>
    <row r="943" spans="1:8" s="275" customFormat="1" ht="10.15" x14ac:dyDescent="0.2">
      <c r="A943" s="282"/>
      <c r="B943" s="284" t="str">
        <f>"Total item "&amp;A939</f>
        <v>Total item 7.1</v>
      </c>
      <c r="C943" s="276"/>
      <c r="D943" s="386"/>
      <c r="E943" s="386"/>
      <c r="F943" s="386"/>
      <c r="G943" s="386"/>
      <c r="H943" s="383">
        <f>SUM(H940:H942)</f>
        <v>605.83000000000004</v>
      </c>
    </row>
    <row r="944" spans="1:8" s="275" customFormat="1" ht="10.15" x14ac:dyDescent="0.2">
      <c r="A944" s="282"/>
      <c r="B944" s="126"/>
      <c r="C944" s="119"/>
      <c r="D944" s="384"/>
      <c r="E944" s="384"/>
      <c r="F944" s="384"/>
      <c r="G944" s="384"/>
      <c r="H944" s="384"/>
    </row>
    <row r="945" spans="1:8" s="258" customFormat="1" ht="45" x14ac:dyDescent="0.2">
      <c r="A945" s="280" t="s">
        <v>52</v>
      </c>
      <c r="B945" s="261" t="s">
        <v>1226</v>
      </c>
      <c r="C945" s="281" t="s">
        <v>1108</v>
      </c>
      <c r="D945" s="385"/>
      <c r="E945" s="383"/>
      <c r="F945" s="383"/>
      <c r="G945" s="383"/>
      <c r="H945" s="383"/>
    </row>
    <row r="946" spans="1:8" s="275" customFormat="1" x14ac:dyDescent="0.2">
      <c r="A946" s="282"/>
      <c r="B946" s="279"/>
      <c r="C946" s="276"/>
      <c r="D946" s="386"/>
      <c r="E946" s="386" t="s">
        <v>141</v>
      </c>
      <c r="F946" s="386"/>
      <c r="G946" s="386"/>
      <c r="H946" s="386"/>
    </row>
    <row r="947" spans="1:8" s="275" customFormat="1" x14ac:dyDescent="0.2">
      <c r="A947" s="282"/>
      <c r="B947" s="279" t="s">
        <v>168</v>
      </c>
      <c r="C947" s="276"/>
      <c r="D947" s="386"/>
      <c r="E947" s="386">
        <f>H943</f>
        <v>605.83000000000004</v>
      </c>
      <c r="F947" s="386"/>
      <c r="G947" s="386"/>
      <c r="H947" s="386">
        <f>ROUND(PRODUCT(D947:G947),2)</f>
        <v>605.83000000000004</v>
      </c>
    </row>
    <row r="948" spans="1:8" s="275" customFormat="1" x14ac:dyDescent="0.2">
      <c r="A948" s="282"/>
      <c r="B948" s="279" t="s">
        <v>1420</v>
      </c>
      <c r="C948" s="276"/>
      <c r="D948" s="386">
        <v>0.3</v>
      </c>
      <c r="E948" s="386">
        <v>37</v>
      </c>
      <c r="F948" s="386">
        <v>29.6</v>
      </c>
      <c r="G948" s="386"/>
      <c r="H948" s="386">
        <f>ROUND(PRODUCT(D948:G948),2)</f>
        <v>328.56</v>
      </c>
    </row>
    <row r="949" spans="1:8" s="275" customFormat="1" ht="10.15" x14ac:dyDescent="0.2">
      <c r="A949" s="282"/>
      <c r="B949" s="284" t="str">
        <f>"Total item "&amp;A945</f>
        <v>Total item 7.2</v>
      </c>
      <c r="C949" s="276"/>
      <c r="D949" s="386"/>
      <c r="E949" s="386"/>
      <c r="F949" s="386"/>
      <c r="G949" s="386"/>
      <c r="H949" s="383">
        <f>SUM(H946:H948)</f>
        <v>934.3900000000001</v>
      </c>
    </row>
    <row r="950" spans="1:8" s="275" customFormat="1" ht="10.15" x14ac:dyDescent="0.2">
      <c r="A950" s="282"/>
      <c r="B950" s="126"/>
      <c r="C950" s="119"/>
      <c r="D950" s="384"/>
      <c r="E950" s="384"/>
      <c r="F950" s="384"/>
      <c r="G950" s="384"/>
      <c r="H950" s="384"/>
    </row>
    <row r="951" spans="1:8" s="258" customFormat="1" ht="30.6" x14ac:dyDescent="0.2">
      <c r="A951" s="280" t="s">
        <v>53</v>
      </c>
      <c r="B951" s="285" t="s">
        <v>1228</v>
      </c>
      <c r="C951" s="281" t="s">
        <v>1028</v>
      </c>
      <c r="D951" s="385"/>
      <c r="E951" s="383"/>
      <c r="F951" s="383"/>
      <c r="G951" s="383"/>
      <c r="H951" s="383"/>
    </row>
    <row r="952" spans="1:8" s="275" customFormat="1" ht="10.15" x14ac:dyDescent="0.2">
      <c r="A952" s="282"/>
      <c r="B952" s="279" t="s">
        <v>179</v>
      </c>
      <c r="C952" s="276"/>
      <c r="D952" s="386"/>
      <c r="E952" s="386">
        <v>6.45</v>
      </c>
      <c r="F952" s="386"/>
      <c r="G952" s="386"/>
      <c r="H952" s="386">
        <f>ROUND(PRODUCT(D952:G952),2)</f>
        <v>6.45</v>
      </c>
    </row>
    <row r="953" spans="1:8" s="275" customFormat="1" ht="10.15" x14ac:dyDescent="0.2">
      <c r="A953" s="282"/>
      <c r="B953" s="279"/>
      <c r="C953" s="276"/>
      <c r="D953" s="386"/>
      <c r="E953" s="386">
        <v>17.760000000000002</v>
      </c>
      <c r="F953" s="386"/>
      <c r="G953" s="386"/>
      <c r="H953" s="386">
        <f t="shared" ref="H953:H977" si="72">ROUND(PRODUCT(D953:G953),2)</f>
        <v>17.760000000000002</v>
      </c>
    </row>
    <row r="954" spans="1:8" s="275" customFormat="1" ht="10.15" x14ac:dyDescent="0.2">
      <c r="A954" s="282"/>
      <c r="B954" s="279"/>
      <c r="C954" s="276"/>
      <c r="D954" s="386"/>
      <c r="E954" s="386">
        <v>2.93</v>
      </c>
      <c r="F954" s="386"/>
      <c r="G954" s="386"/>
      <c r="H954" s="386">
        <f t="shared" si="72"/>
        <v>2.93</v>
      </c>
    </row>
    <row r="955" spans="1:8" s="275" customFormat="1" ht="10.15" x14ac:dyDescent="0.2">
      <c r="A955" s="282"/>
      <c r="B955" s="279"/>
      <c r="C955" s="276"/>
      <c r="D955" s="386">
        <v>2</v>
      </c>
      <c r="E955" s="386">
        <v>5.22</v>
      </c>
      <c r="F955" s="386"/>
      <c r="G955" s="386"/>
      <c r="H955" s="386">
        <f t="shared" si="72"/>
        <v>10.44</v>
      </c>
    </row>
    <row r="956" spans="1:8" s="275" customFormat="1" ht="10.15" x14ac:dyDescent="0.2">
      <c r="A956" s="282"/>
      <c r="B956" s="279"/>
      <c r="C956" s="276"/>
      <c r="D956" s="386"/>
      <c r="E956" s="386">
        <v>10.7</v>
      </c>
      <c r="F956" s="386"/>
      <c r="G956" s="386"/>
      <c r="H956" s="386">
        <f t="shared" si="72"/>
        <v>10.7</v>
      </c>
    </row>
    <row r="957" spans="1:8" s="275" customFormat="1" ht="10.15" x14ac:dyDescent="0.2">
      <c r="A957" s="282"/>
      <c r="B957" s="279"/>
      <c r="C957" s="276"/>
      <c r="D957" s="386">
        <v>2</v>
      </c>
      <c r="E957" s="386">
        <v>1.65</v>
      </c>
      <c r="F957" s="386"/>
      <c r="G957" s="386"/>
      <c r="H957" s="386">
        <f t="shared" si="72"/>
        <v>3.3</v>
      </c>
    </row>
    <row r="958" spans="1:8" s="275" customFormat="1" ht="10.15" x14ac:dyDescent="0.2">
      <c r="A958" s="282"/>
      <c r="B958" s="279"/>
      <c r="C958" s="276"/>
      <c r="D958" s="386"/>
      <c r="E958" s="386">
        <v>18.95</v>
      </c>
      <c r="F958" s="386"/>
      <c r="G958" s="386"/>
      <c r="H958" s="386">
        <f t="shared" si="72"/>
        <v>18.95</v>
      </c>
    </row>
    <row r="959" spans="1:8" s="275" customFormat="1" ht="10.15" x14ac:dyDescent="0.2">
      <c r="A959" s="282"/>
      <c r="B959" s="279"/>
      <c r="C959" s="276"/>
      <c r="D959" s="386"/>
      <c r="E959" s="386">
        <v>10.74</v>
      </c>
      <c r="F959" s="386"/>
      <c r="G959" s="386"/>
      <c r="H959" s="386">
        <f t="shared" si="72"/>
        <v>10.74</v>
      </c>
    </row>
    <row r="960" spans="1:8" s="275" customFormat="1" ht="10.15" x14ac:dyDescent="0.2">
      <c r="A960" s="282"/>
      <c r="B960" s="279"/>
      <c r="C960" s="276"/>
      <c r="D960" s="386"/>
      <c r="E960" s="386">
        <v>4.97</v>
      </c>
      <c r="F960" s="386"/>
      <c r="G960" s="386"/>
      <c r="H960" s="386">
        <f t="shared" si="72"/>
        <v>4.97</v>
      </c>
    </row>
    <row r="961" spans="1:8" s="275" customFormat="1" ht="10.15" x14ac:dyDescent="0.2">
      <c r="A961" s="282"/>
      <c r="B961" s="279"/>
      <c r="C961" s="276"/>
      <c r="D961" s="386"/>
      <c r="E961" s="386">
        <v>5.22</v>
      </c>
      <c r="F961" s="386"/>
      <c r="G961" s="386"/>
      <c r="H961" s="386">
        <f t="shared" si="72"/>
        <v>5.22</v>
      </c>
    </row>
    <row r="962" spans="1:8" s="275" customFormat="1" ht="10.15" x14ac:dyDescent="0.2">
      <c r="A962" s="282"/>
      <c r="B962" s="279"/>
      <c r="C962" s="276"/>
      <c r="D962" s="386"/>
      <c r="E962" s="386">
        <v>10.44</v>
      </c>
      <c r="F962" s="386"/>
      <c r="G962" s="386"/>
      <c r="H962" s="386">
        <f t="shared" si="72"/>
        <v>10.44</v>
      </c>
    </row>
    <row r="963" spans="1:8" s="275" customFormat="1" ht="10.15" x14ac:dyDescent="0.2">
      <c r="A963" s="282"/>
      <c r="B963" s="279"/>
      <c r="C963" s="276"/>
      <c r="D963" s="386">
        <v>2</v>
      </c>
      <c r="E963" s="386">
        <v>1.9</v>
      </c>
      <c r="F963" s="386"/>
      <c r="G963" s="386"/>
      <c r="H963" s="386">
        <f t="shared" si="72"/>
        <v>3.8</v>
      </c>
    </row>
    <row r="964" spans="1:8" s="275" customFormat="1" ht="10.15" x14ac:dyDescent="0.2">
      <c r="A964" s="282"/>
      <c r="B964" s="279"/>
      <c r="C964" s="276"/>
      <c r="D964" s="386"/>
      <c r="E964" s="386">
        <v>19</v>
      </c>
      <c r="F964" s="386"/>
      <c r="G964" s="386"/>
      <c r="H964" s="386">
        <f t="shared" si="72"/>
        <v>19</v>
      </c>
    </row>
    <row r="965" spans="1:8" s="275" customFormat="1" ht="10.15" x14ac:dyDescent="0.2">
      <c r="A965" s="282"/>
      <c r="B965" s="279"/>
      <c r="C965" s="276"/>
      <c r="D965" s="386"/>
      <c r="E965" s="386">
        <v>10.74</v>
      </c>
      <c r="F965" s="386"/>
      <c r="G965" s="386"/>
      <c r="H965" s="386">
        <f t="shared" si="72"/>
        <v>10.74</v>
      </c>
    </row>
    <row r="966" spans="1:8" s="275" customFormat="1" ht="10.15" x14ac:dyDescent="0.2">
      <c r="A966" s="282"/>
      <c r="B966" s="279"/>
      <c r="C966" s="276"/>
      <c r="D966" s="386"/>
      <c r="E966" s="386">
        <v>4.97</v>
      </c>
      <c r="F966" s="386"/>
      <c r="G966" s="386"/>
      <c r="H966" s="386">
        <f t="shared" si="72"/>
        <v>4.97</v>
      </c>
    </row>
    <row r="967" spans="1:8" s="275" customFormat="1" ht="10.15" x14ac:dyDescent="0.2">
      <c r="A967" s="282"/>
      <c r="B967" s="279"/>
      <c r="C967" s="276"/>
      <c r="D967" s="386"/>
      <c r="E967" s="386">
        <v>9.86</v>
      </c>
      <c r="F967" s="386"/>
      <c r="G967" s="386"/>
      <c r="H967" s="386">
        <f t="shared" si="72"/>
        <v>9.86</v>
      </c>
    </row>
    <row r="968" spans="1:8" s="275" customFormat="1" ht="10.15" x14ac:dyDescent="0.2">
      <c r="A968" s="282"/>
      <c r="B968" s="279"/>
      <c r="C968" s="276"/>
      <c r="D968" s="386"/>
      <c r="E968" s="386">
        <v>3.6</v>
      </c>
      <c r="F968" s="386"/>
      <c r="G968" s="386"/>
      <c r="H968" s="386">
        <f t="shared" si="72"/>
        <v>3.6</v>
      </c>
    </row>
    <row r="969" spans="1:8" s="275" customFormat="1" ht="10.15" x14ac:dyDescent="0.2">
      <c r="A969" s="282"/>
      <c r="B969" s="279"/>
      <c r="C969" s="276"/>
      <c r="D969" s="386"/>
      <c r="E969" s="386">
        <v>1.2</v>
      </c>
      <c r="F969" s="386"/>
      <c r="G969" s="386"/>
      <c r="H969" s="386">
        <f t="shared" si="72"/>
        <v>1.2</v>
      </c>
    </row>
    <row r="970" spans="1:8" s="275" customFormat="1" ht="10.15" x14ac:dyDescent="0.2">
      <c r="A970" s="282"/>
      <c r="B970" s="279"/>
      <c r="C970" s="276"/>
      <c r="D970" s="386"/>
      <c r="E970" s="386">
        <v>6.81</v>
      </c>
      <c r="F970" s="386"/>
      <c r="G970" s="386"/>
      <c r="H970" s="386">
        <f t="shared" si="72"/>
        <v>6.81</v>
      </c>
    </row>
    <row r="971" spans="1:8" s="275" customFormat="1" ht="10.15" x14ac:dyDescent="0.2">
      <c r="A971" s="282"/>
      <c r="B971" s="279"/>
      <c r="C971" s="276"/>
      <c r="D971" s="386"/>
      <c r="E971" s="386">
        <v>8.42</v>
      </c>
      <c r="F971" s="386"/>
      <c r="G971" s="386"/>
      <c r="H971" s="386">
        <f t="shared" si="72"/>
        <v>8.42</v>
      </c>
    </row>
    <row r="972" spans="1:8" s="275" customFormat="1" ht="10.15" x14ac:dyDescent="0.2">
      <c r="A972" s="282"/>
      <c r="B972" s="279"/>
      <c r="C972" s="276"/>
      <c r="D972" s="386"/>
      <c r="E972" s="386">
        <v>3.4</v>
      </c>
      <c r="F972" s="386"/>
      <c r="G972" s="386"/>
      <c r="H972" s="386">
        <f t="shared" si="72"/>
        <v>3.4</v>
      </c>
    </row>
    <row r="973" spans="1:8" s="275" customFormat="1" ht="10.15" x14ac:dyDescent="0.2">
      <c r="A973" s="282"/>
      <c r="B973" s="279"/>
      <c r="C973" s="276"/>
      <c r="D973" s="386"/>
      <c r="E973" s="386">
        <v>2.0499999999999998</v>
      </c>
      <c r="F973" s="386"/>
      <c r="G973" s="386"/>
      <c r="H973" s="386">
        <f t="shared" si="72"/>
        <v>2.0499999999999998</v>
      </c>
    </row>
    <row r="974" spans="1:8" s="275" customFormat="1" ht="10.15" x14ac:dyDescent="0.2">
      <c r="A974" s="282"/>
      <c r="B974" s="279"/>
      <c r="C974" s="276"/>
      <c r="D974" s="386">
        <v>2</v>
      </c>
      <c r="E974" s="386">
        <v>1.65</v>
      </c>
      <c r="F974" s="386"/>
      <c r="G974" s="386"/>
      <c r="H974" s="386">
        <f t="shared" si="72"/>
        <v>3.3</v>
      </c>
    </row>
    <row r="975" spans="1:8" s="275" customFormat="1" ht="10.15" x14ac:dyDescent="0.2">
      <c r="A975" s="282"/>
      <c r="B975" s="279"/>
      <c r="C975" s="276"/>
      <c r="D975" s="386"/>
      <c r="E975" s="386">
        <v>3</v>
      </c>
      <c r="F975" s="386"/>
      <c r="G975" s="386"/>
      <c r="H975" s="386">
        <f t="shared" si="72"/>
        <v>3</v>
      </c>
    </row>
    <row r="976" spans="1:8" s="275" customFormat="1" ht="10.15" x14ac:dyDescent="0.2">
      <c r="A976" s="282"/>
      <c r="B976" s="279" t="s">
        <v>496</v>
      </c>
      <c r="C976" s="276"/>
      <c r="D976" s="386">
        <v>4</v>
      </c>
      <c r="E976" s="386">
        <v>1.35</v>
      </c>
      <c r="F976" s="386"/>
      <c r="G976" s="386"/>
      <c r="H976" s="386">
        <f t="shared" si="72"/>
        <v>5.4</v>
      </c>
    </row>
    <row r="977" spans="1:8" s="275" customFormat="1" ht="10.15" x14ac:dyDescent="0.2">
      <c r="A977" s="282"/>
      <c r="B977" s="279"/>
      <c r="C977" s="276"/>
      <c r="D977" s="386">
        <v>2</v>
      </c>
      <c r="E977" s="386">
        <v>8.8000000000000007</v>
      </c>
      <c r="F977" s="386"/>
      <c r="G977" s="386"/>
      <c r="H977" s="386">
        <f t="shared" si="72"/>
        <v>17.600000000000001</v>
      </c>
    </row>
    <row r="978" spans="1:8" s="275" customFormat="1" ht="10.15" x14ac:dyDescent="0.2">
      <c r="A978" s="282"/>
      <c r="B978" s="284" t="str">
        <f>"Total item "&amp;A951</f>
        <v>Total item 7.3</v>
      </c>
      <c r="C978" s="276"/>
      <c r="D978" s="386"/>
      <c r="E978" s="386"/>
      <c r="F978" s="386"/>
      <c r="G978" s="386"/>
      <c r="H978" s="383">
        <f>SUM(H952:H977)</f>
        <v>205.04999999999998</v>
      </c>
    </row>
    <row r="979" spans="1:8" s="275" customFormat="1" ht="10.15" x14ac:dyDescent="0.2">
      <c r="A979" s="282"/>
      <c r="B979" s="126"/>
      <c r="C979" s="119"/>
      <c r="D979" s="384"/>
      <c r="E979" s="384"/>
      <c r="F979" s="384"/>
      <c r="G979" s="384"/>
      <c r="H979" s="384"/>
    </row>
    <row r="980" spans="1:8" s="56" customFormat="1" x14ac:dyDescent="0.2">
      <c r="A980" s="135" t="s">
        <v>54</v>
      </c>
      <c r="B980" s="136" t="s">
        <v>180</v>
      </c>
      <c r="C980" s="137"/>
      <c r="D980" s="418"/>
      <c r="E980" s="418"/>
      <c r="F980" s="418"/>
      <c r="G980" s="418"/>
      <c r="H980" s="418"/>
    </row>
    <row r="981" spans="1:8" s="258" customFormat="1" ht="32.450000000000003" customHeight="1" x14ac:dyDescent="0.2">
      <c r="A981" s="280" t="s">
        <v>554</v>
      </c>
      <c r="B981" s="261" t="s">
        <v>829</v>
      </c>
      <c r="C981" s="281" t="s">
        <v>11</v>
      </c>
      <c r="D981" s="385"/>
      <c r="E981" s="383"/>
      <c r="F981" s="383"/>
      <c r="G981" s="383"/>
      <c r="H981" s="383"/>
    </row>
    <row r="982" spans="1:8" s="275" customFormat="1" ht="22.5" x14ac:dyDescent="0.2">
      <c r="A982" s="282"/>
      <c r="B982" s="279" t="s">
        <v>555</v>
      </c>
      <c r="C982" s="276"/>
      <c r="D982" s="386">
        <v>2</v>
      </c>
      <c r="E982" s="386">
        <v>18.7</v>
      </c>
      <c r="F982" s="386">
        <v>1.5</v>
      </c>
      <c r="G982" s="386"/>
      <c r="H982" s="386">
        <f>ROUND(PRODUCT(D982:G982),2)</f>
        <v>56.1</v>
      </c>
    </row>
    <row r="983" spans="1:8" s="275" customFormat="1" ht="10.15" x14ac:dyDescent="0.2">
      <c r="A983" s="282"/>
      <c r="B983" s="284" t="str">
        <f>"Total item "&amp;A981</f>
        <v>Total item 7.4.1</v>
      </c>
      <c r="C983" s="276"/>
      <c r="D983" s="386"/>
      <c r="E983" s="386"/>
      <c r="F983" s="386"/>
      <c r="G983" s="386"/>
      <c r="H983" s="383">
        <f>SUM(H982:H982)</f>
        <v>56.1</v>
      </c>
    </row>
    <row r="984" spans="1:8" s="275" customFormat="1" ht="10.15" x14ac:dyDescent="0.2">
      <c r="A984" s="282"/>
      <c r="B984" s="126"/>
      <c r="C984" s="119"/>
      <c r="D984" s="384"/>
      <c r="E984" s="384"/>
      <c r="F984" s="384"/>
      <c r="G984" s="384"/>
      <c r="H984" s="384"/>
    </row>
    <row r="985" spans="1:8" s="258" customFormat="1" ht="33.75" x14ac:dyDescent="0.2">
      <c r="A985" s="280" t="s">
        <v>556</v>
      </c>
      <c r="B985" s="261" t="s">
        <v>1231</v>
      </c>
      <c r="C985" s="281" t="s">
        <v>1108</v>
      </c>
      <c r="D985" s="385"/>
      <c r="E985" s="383"/>
      <c r="F985" s="383"/>
      <c r="G985" s="383"/>
      <c r="H985" s="383"/>
    </row>
    <row r="986" spans="1:8" s="275" customFormat="1" x14ac:dyDescent="0.2">
      <c r="A986" s="282"/>
      <c r="B986" s="279" t="s">
        <v>1229</v>
      </c>
      <c r="C986" s="276"/>
      <c r="D986" s="386">
        <f>H983</f>
        <v>56.1</v>
      </c>
      <c r="E986" s="386"/>
      <c r="F986" s="386"/>
      <c r="G986" s="386"/>
      <c r="H986" s="386">
        <f>ROUND(PRODUCT(D986:G986),2)</f>
        <v>56.1</v>
      </c>
    </row>
    <row r="987" spans="1:8" s="275" customFormat="1" ht="10.15" x14ac:dyDescent="0.2">
      <c r="A987" s="282"/>
      <c r="B987" s="284" t="str">
        <f>"Total item "&amp;A985</f>
        <v>Total item 7.4.2</v>
      </c>
      <c r="C987" s="276"/>
      <c r="D987" s="386"/>
      <c r="E987" s="386"/>
      <c r="F987" s="386"/>
      <c r="G987" s="386"/>
      <c r="H987" s="383">
        <f>SUM(H986:H986)</f>
        <v>56.1</v>
      </c>
    </row>
    <row r="988" spans="1:8" s="275" customFormat="1" ht="10.15" x14ac:dyDescent="0.2">
      <c r="A988" s="282"/>
      <c r="B988" s="126"/>
      <c r="C988" s="119"/>
      <c r="D988" s="384"/>
      <c r="E988" s="384"/>
      <c r="F988" s="384"/>
      <c r="G988" s="384"/>
      <c r="H988" s="384"/>
    </row>
    <row r="989" spans="1:8" s="56" customFormat="1" ht="10.15" x14ac:dyDescent="0.2">
      <c r="A989" s="135" t="s">
        <v>147</v>
      </c>
      <c r="B989" s="136" t="s">
        <v>181</v>
      </c>
      <c r="C989" s="137"/>
      <c r="D989" s="418"/>
      <c r="E989" s="418"/>
      <c r="F989" s="418"/>
      <c r="G989" s="418"/>
      <c r="H989" s="418"/>
    </row>
    <row r="990" spans="1:8" s="258" customFormat="1" ht="56.25" x14ac:dyDescent="0.2">
      <c r="A990" s="280" t="s">
        <v>557</v>
      </c>
      <c r="B990" s="261" t="s">
        <v>1233</v>
      </c>
      <c r="C990" s="281" t="s">
        <v>1108</v>
      </c>
      <c r="D990" s="383"/>
      <c r="E990" s="383"/>
      <c r="F990" s="383"/>
      <c r="G990" s="383"/>
      <c r="H990" s="383"/>
    </row>
    <row r="991" spans="1:8" s="275" customFormat="1" ht="10.15" x14ac:dyDescent="0.2">
      <c r="A991" s="282"/>
      <c r="B991" s="279" t="s">
        <v>183</v>
      </c>
      <c r="C991" s="276"/>
      <c r="D991" s="386">
        <v>2</v>
      </c>
      <c r="E991" s="386">
        <v>40.950000000000003</v>
      </c>
      <c r="F991" s="386"/>
      <c r="G991" s="386">
        <v>0.2</v>
      </c>
      <c r="H991" s="386">
        <f>ROUND(PRODUCT(D991:G991),2)</f>
        <v>16.38</v>
      </c>
    </row>
    <row r="992" spans="1:8" s="275" customFormat="1" ht="10.15" x14ac:dyDescent="0.2">
      <c r="A992" s="282"/>
      <c r="B992" s="279"/>
      <c r="C992" s="276"/>
      <c r="D992" s="386"/>
      <c r="E992" s="386">
        <v>10.7</v>
      </c>
      <c r="F992" s="386"/>
      <c r="G992" s="386">
        <v>0.2</v>
      </c>
      <c r="H992" s="386">
        <f t="shared" ref="H992:H998" si="73">ROUND(PRODUCT(D992:G992),2)</f>
        <v>2.14</v>
      </c>
    </row>
    <row r="993" spans="1:8" s="275" customFormat="1" ht="10.15" x14ac:dyDescent="0.2">
      <c r="A993" s="282"/>
      <c r="B993" s="279"/>
      <c r="C993" s="276"/>
      <c r="D993" s="386"/>
      <c r="E993" s="386">
        <v>3.9</v>
      </c>
      <c r="F993" s="386"/>
      <c r="G993" s="386">
        <v>0.2</v>
      </c>
      <c r="H993" s="386">
        <f t="shared" si="73"/>
        <v>0.78</v>
      </c>
    </row>
    <row r="994" spans="1:8" s="275" customFormat="1" ht="10.15" x14ac:dyDescent="0.2">
      <c r="A994" s="282"/>
      <c r="B994" s="279"/>
      <c r="C994" s="276"/>
      <c r="D994" s="386"/>
      <c r="E994" s="386">
        <v>1.2</v>
      </c>
      <c r="F994" s="386"/>
      <c r="G994" s="386">
        <v>0.2</v>
      </c>
      <c r="H994" s="386">
        <f t="shared" si="73"/>
        <v>0.24</v>
      </c>
    </row>
    <row r="995" spans="1:8" s="275" customFormat="1" ht="10.15" x14ac:dyDescent="0.2">
      <c r="A995" s="282"/>
      <c r="B995" s="279"/>
      <c r="C995" s="276"/>
      <c r="D995" s="386"/>
      <c r="E995" s="386">
        <v>6.5</v>
      </c>
      <c r="F995" s="386"/>
      <c r="G995" s="386">
        <v>0.2</v>
      </c>
      <c r="H995" s="386">
        <f t="shared" si="73"/>
        <v>1.3</v>
      </c>
    </row>
    <row r="996" spans="1:8" s="275" customFormat="1" ht="10.15" x14ac:dyDescent="0.2">
      <c r="A996" s="282"/>
      <c r="B996" s="279"/>
      <c r="C996" s="276"/>
      <c r="D996" s="386"/>
      <c r="E996" s="386">
        <v>4.42</v>
      </c>
      <c r="F996" s="386"/>
      <c r="G996" s="386">
        <v>0.2</v>
      </c>
      <c r="H996" s="386">
        <f t="shared" si="73"/>
        <v>0.88</v>
      </c>
    </row>
    <row r="997" spans="1:8" s="275" customFormat="1" ht="10.15" x14ac:dyDescent="0.2">
      <c r="A997" s="282"/>
      <c r="B997" s="279"/>
      <c r="C997" s="276"/>
      <c r="D997" s="386"/>
      <c r="E997" s="386">
        <v>8.15</v>
      </c>
      <c r="F997" s="386"/>
      <c r="G997" s="386">
        <v>0.2</v>
      </c>
      <c r="H997" s="386">
        <f t="shared" si="73"/>
        <v>1.63</v>
      </c>
    </row>
    <row r="998" spans="1:8" s="275" customFormat="1" ht="10.15" x14ac:dyDescent="0.2">
      <c r="A998" s="282"/>
      <c r="B998" s="279"/>
      <c r="C998" s="276"/>
      <c r="D998" s="386"/>
      <c r="E998" s="386">
        <v>9.0500000000000007</v>
      </c>
      <c r="F998" s="386"/>
      <c r="G998" s="386">
        <v>0.2</v>
      </c>
      <c r="H998" s="386">
        <f t="shared" si="73"/>
        <v>1.81</v>
      </c>
    </row>
    <row r="999" spans="1:8" s="275" customFormat="1" ht="10.15" x14ac:dyDescent="0.2">
      <c r="A999" s="282"/>
      <c r="B999" s="284" t="str">
        <f>"Total item "&amp;A990</f>
        <v>Total item 7.5.1</v>
      </c>
      <c r="C999" s="276"/>
      <c r="D999" s="386"/>
      <c r="E999" s="386"/>
      <c r="F999" s="386"/>
      <c r="G999" s="386"/>
      <c r="H999" s="383">
        <f>SUM(H991:H998)</f>
        <v>25.159999999999997</v>
      </c>
    </row>
    <row r="1000" spans="1:8" s="275" customFormat="1" ht="10.15" x14ac:dyDescent="0.2">
      <c r="A1000" s="282"/>
      <c r="B1000" s="126"/>
      <c r="C1000" s="119"/>
      <c r="D1000" s="384"/>
      <c r="E1000" s="384"/>
      <c r="F1000" s="384"/>
      <c r="G1000" s="384"/>
      <c r="H1000" s="384"/>
    </row>
    <row r="1001" spans="1:8" s="258" customFormat="1" ht="45" x14ac:dyDescent="0.2">
      <c r="A1001" s="280" t="s">
        <v>558</v>
      </c>
      <c r="B1001" s="261" t="s">
        <v>822</v>
      </c>
      <c r="C1001" s="281" t="s">
        <v>11</v>
      </c>
      <c r="D1001" s="383"/>
      <c r="E1001" s="385" t="s">
        <v>141</v>
      </c>
      <c r="F1001" s="383"/>
      <c r="G1001" s="383"/>
      <c r="H1001" s="383"/>
    </row>
    <row r="1002" spans="1:8" s="275" customFormat="1" x14ac:dyDescent="0.2">
      <c r="A1002" s="282"/>
      <c r="B1002" s="279" t="s">
        <v>559</v>
      </c>
      <c r="C1002" s="276" t="s">
        <v>11</v>
      </c>
      <c r="D1002" s="386">
        <v>2</v>
      </c>
      <c r="E1002" s="386">
        <f>H999</f>
        <v>25.159999999999997</v>
      </c>
      <c r="F1002" s="386"/>
      <c r="G1002" s="386"/>
      <c r="H1002" s="386">
        <f>ROUND(PRODUCT(D1002:G1002),2)</f>
        <v>50.32</v>
      </c>
    </row>
    <row r="1003" spans="1:8" s="275" customFormat="1" ht="10.15" x14ac:dyDescent="0.2">
      <c r="A1003" s="282"/>
      <c r="B1003" s="284" t="str">
        <f>"Total item "&amp;A1001</f>
        <v>Total item 7.5.2</v>
      </c>
      <c r="C1003" s="276"/>
      <c r="D1003" s="386"/>
      <c r="E1003" s="386"/>
      <c r="F1003" s="386"/>
      <c r="G1003" s="386"/>
      <c r="H1003" s="383">
        <f>SUM(H1002:H1002)</f>
        <v>50.32</v>
      </c>
    </row>
    <row r="1004" spans="1:8" s="275" customFormat="1" ht="10.15" x14ac:dyDescent="0.2">
      <c r="A1004" s="282"/>
      <c r="B1004" s="126"/>
      <c r="C1004" s="119"/>
      <c r="D1004" s="384"/>
      <c r="E1004" s="384"/>
      <c r="F1004" s="384"/>
      <c r="G1004" s="384"/>
      <c r="H1004" s="384"/>
    </row>
    <row r="1005" spans="1:8" s="258" customFormat="1" ht="67.5" x14ac:dyDescent="0.2">
      <c r="A1005" s="280" t="s">
        <v>560</v>
      </c>
      <c r="B1005" s="261" t="s">
        <v>824</v>
      </c>
      <c r="C1005" s="281" t="s">
        <v>11</v>
      </c>
      <c r="D1005" s="383"/>
      <c r="E1005" s="385"/>
      <c r="F1005" s="383"/>
      <c r="G1005" s="383"/>
      <c r="H1005" s="383"/>
    </row>
    <row r="1006" spans="1:8" s="275" customFormat="1" ht="10.15" x14ac:dyDescent="0.2">
      <c r="A1006" s="282"/>
      <c r="B1006" s="279" t="str">
        <f>"ITEM "  &amp;A1001</f>
        <v>ITEM 7.5.2</v>
      </c>
      <c r="C1006" s="276"/>
      <c r="D1006" s="386"/>
      <c r="E1006" s="386">
        <f>H1003</f>
        <v>50.32</v>
      </c>
      <c r="F1006" s="386"/>
      <c r="G1006" s="386">
        <v>0.2</v>
      </c>
      <c r="H1006" s="386">
        <f t="shared" ref="H1006" si="74">ROUND(PRODUCT(D1006:G1006),2)</f>
        <v>10.06</v>
      </c>
    </row>
    <row r="1007" spans="1:8" s="275" customFormat="1" ht="10.15" x14ac:dyDescent="0.2">
      <c r="A1007" s="282"/>
      <c r="B1007" s="284" t="str">
        <f>"Total item "&amp;A1005</f>
        <v>Total item 7.5.3</v>
      </c>
      <c r="C1007" s="276"/>
      <c r="D1007" s="386"/>
      <c r="E1007" s="386"/>
      <c r="F1007" s="386"/>
      <c r="G1007" s="386"/>
      <c r="H1007" s="383">
        <f>SUM(H1006:H1006)</f>
        <v>10.06</v>
      </c>
    </row>
    <row r="1008" spans="1:8" s="275" customFormat="1" ht="10.15" x14ac:dyDescent="0.2">
      <c r="A1008" s="282"/>
      <c r="B1008" s="126"/>
      <c r="C1008" s="119"/>
      <c r="D1008" s="384"/>
      <c r="E1008" s="384"/>
      <c r="F1008" s="384"/>
      <c r="G1008" s="384"/>
      <c r="H1008" s="384"/>
    </row>
    <row r="1009" spans="1:8" s="258" customFormat="1" ht="36.75" customHeight="1" x14ac:dyDescent="0.2">
      <c r="A1009" s="280" t="s">
        <v>561</v>
      </c>
      <c r="B1009" s="261" t="s">
        <v>829</v>
      </c>
      <c r="C1009" s="281" t="s">
        <v>11</v>
      </c>
      <c r="D1009" s="383"/>
      <c r="E1009" s="385"/>
      <c r="F1009" s="383"/>
      <c r="G1009" s="383"/>
      <c r="H1009" s="383"/>
    </row>
    <row r="1010" spans="1:8" s="275" customFormat="1" ht="10.15" x14ac:dyDescent="0.2">
      <c r="A1010" s="282"/>
      <c r="B1010" s="279" t="s">
        <v>182</v>
      </c>
      <c r="C1010" s="276"/>
      <c r="D1010" s="386"/>
      <c r="E1010" s="386">
        <f t="shared" ref="E1010:E1017" si="75">E991</f>
        <v>40.950000000000003</v>
      </c>
      <c r="F1010" s="386">
        <v>0.4</v>
      </c>
      <c r="G1010" s="386"/>
      <c r="H1010" s="386">
        <f t="shared" ref="H1010:H1018" si="76">ROUND(PRODUCT(D1010:G1010),2)</f>
        <v>16.38</v>
      </c>
    </row>
    <row r="1011" spans="1:8" s="275" customFormat="1" ht="10.15" x14ac:dyDescent="0.2">
      <c r="A1011" s="282"/>
      <c r="B1011" s="279"/>
      <c r="C1011" s="276"/>
      <c r="D1011" s="386"/>
      <c r="E1011" s="386">
        <f t="shared" si="75"/>
        <v>10.7</v>
      </c>
      <c r="F1011" s="386">
        <v>0.4</v>
      </c>
      <c r="G1011" s="386"/>
      <c r="H1011" s="386">
        <f t="shared" si="76"/>
        <v>4.28</v>
      </c>
    </row>
    <row r="1012" spans="1:8" s="275" customFormat="1" ht="10.15" x14ac:dyDescent="0.2">
      <c r="A1012" s="282"/>
      <c r="B1012" s="279"/>
      <c r="C1012" s="276"/>
      <c r="D1012" s="386"/>
      <c r="E1012" s="386">
        <f t="shared" si="75"/>
        <v>3.9</v>
      </c>
      <c r="F1012" s="386">
        <v>0.4</v>
      </c>
      <c r="G1012" s="386"/>
      <c r="H1012" s="386">
        <f t="shared" si="76"/>
        <v>1.56</v>
      </c>
    </row>
    <row r="1013" spans="1:8" s="275" customFormat="1" ht="10.15" x14ac:dyDescent="0.2">
      <c r="A1013" s="282"/>
      <c r="B1013" s="279"/>
      <c r="C1013" s="276"/>
      <c r="D1013" s="386"/>
      <c r="E1013" s="386">
        <f t="shared" si="75"/>
        <v>1.2</v>
      </c>
      <c r="F1013" s="386">
        <v>0.4</v>
      </c>
      <c r="G1013" s="386"/>
      <c r="H1013" s="386">
        <f t="shared" si="76"/>
        <v>0.48</v>
      </c>
    </row>
    <row r="1014" spans="1:8" s="275" customFormat="1" ht="10.15" x14ac:dyDescent="0.2">
      <c r="A1014" s="282"/>
      <c r="B1014" s="279"/>
      <c r="C1014" s="276"/>
      <c r="D1014" s="386"/>
      <c r="E1014" s="386">
        <f t="shared" si="75"/>
        <v>6.5</v>
      </c>
      <c r="F1014" s="386">
        <v>0.4</v>
      </c>
      <c r="G1014" s="386"/>
      <c r="H1014" s="386">
        <f t="shared" si="76"/>
        <v>2.6</v>
      </c>
    </row>
    <row r="1015" spans="1:8" s="275" customFormat="1" ht="10.15" x14ac:dyDescent="0.2">
      <c r="A1015" s="282"/>
      <c r="B1015" s="279"/>
      <c r="C1015" s="276"/>
      <c r="D1015" s="386"/>
      <c r="E1015" s="386">
        <f t="shared" si="75"/>
        <v>4.42</v>
      </c>
      <c r="F1015" s="386">
        <v>0.4</v>
      </c>
      <c r="G1015" s="386"/>
      <c r="H1015" s="386">
        <f t="shared" si="76"/>
        <v>1.77</v>
      </c>
    </row>
    <row r="1016" spans="1:8" s="275" customFormat="1" ht="10.15" x14ac:dyDescent="0.2">
      <c r="A1016" s="282"/>
      <c r="B1016" s="279"/>
      <c r="C1016" s="276"/>
      <c r="D1016" s="386"/>
      <c r="E1016" s="386">
        <f t="shared" si="75"/>
        <v>8.15</v>
      </c>
      <c r="F1016" s="386">
        <v>0.4</v>
      </c>
      <c r="G1016" s="386"/>
      <c r="H1016" s="386">
        <f t="shared" si="76"/>
        <v>3.26</v>
      </c>
    </row>
    <row r="1017" spans="1:8" s="275" customFormat="1" ht="10.15" x14ac:dyDescent="0.2">
      <c r="A1017" s="282"/>
      <c r="B1017" s="279"/>
      <c r="C1017" s="276"/>
      <c r="D1017" s="386"/>
      <c r="E1017" s="386">
        <f t="shared" si="75"/>
        <v>9.0500000000000007</v>
      </c>
      <c r="F1017" s="386">
        <v>0.4</v>
      </c>
      <c r="G1017" s="386"/>
      <c r="H1017" s="386">
        <f t="shared" si="76"/>
        <v>3.62</v>
      </c>
    </row>
    <row r="1018" spans="1:8" s="275" customFormat="1" x14ac:dyDescent="0.2">
      <c r="A1018" s="282"/>
      <c r="B1018" s="279" t="s">
        <v>1430</v>
      </c>
      <c r="C1018" s="276"/>
      <c r="D1018" s="386"/>
      <c r="E1018" s="386">
        <v>8.65</v>
      </c>
      <c r="F1018" s="386">
        <v>6.8</v>
      </c>
      <c r="G1018" s="386"/>
      <c r="H1018" s="386">
        <f t="shared" si="76"/>
        <v>58.82</v>
      </c>
    </row>
    <row r="1019" spans="1:8" s="275" customFormat="1" ht="10.15" x14ac:dyDescent="0.2">
      <c r="A1019" s="282"/>
      <c r="B1019" s="284" t="str">
        <f>"Total item "&amp;A1009</f>
        <v>Total item 7.5.4</v>
      </c>
      <c r="C1019" s="276"/>
      <c r="D1019" s="386"/>
      <c r="E1019" s="386"/>
      <c r="F1019" s="386"/>
      <c r="G1019" s="386"/>
      <c r="H1019" s="383">
        <f>SUM(H1010:H1018)</f>
        <v>92.77</v>
      </c>
    </row>
    <row r="1020" spans="1:8" s="275" customFormat="1" ht="10.15" x14ac:dyDescent="0.2">
      <c r="A1020" s="282"/>
      <c r="B1020" s="126"/>
      <c r="C1020" s="119"/>
      <c r="D1020" s="384"/>
      <c r="E1020" s="384"/>
      <c r="F1020" s="384"/>
      <c r="G1020" s="384"/>
      <c r="H1020" s="384"/>
    </row>
    <row r="1021" spans="1:8" s="258" customFormat="1" ht="33.75" x14ac:dyDescent="0.2">
      <c r="A1021" s="280" t="s">
        <v>562</v>
      </c>
      <c r="B1021" s="285" t="s">
        <v>1231</v>
      </c>
      <c r="C1021" s="281" t="s">
        <v>1108</v>
      </c>
      <c r="D1021" s="385"/>
      <c r="E1021" s="383"/>
      <c r="F1021" s="383"/>
      <c r="G1021" s="383"/>
      <c r="H1021" s="383"/>
    </row>
    <row r="1022" spans="1:8" s="275" customFormat="1" x14ac:dyDescent="0.2">
      <c r="A1022" s="282"/>
      <c r="B1022" s="279"/>
      <c r="C1022" s="276"/>
      <c r="D1022" s="386"/>
      <c r="E1022" s="386" t="s">
        <v>141</v>
      </c>
      <c r="F1022" s="386"/>
      <c r="G1022" s="386"/>
      <c r="H1022" s="386"/>
    </row>
    <row r="1023" spans="1:8" s="275" customFormat="1" x14ac:dyDescent="0.2">
      <c r="A1023" s="282"/>
      <c r="B1023" s="279" t="s">
        <v>1238</v>
      </c>
      <c r="C1023" s="276"/>
      <c r="D1023" s="386">
        <v>0.5</v>
      </c>
      <c r="E1023" s="386">
        <f>H1007</f>
        <v>10.06</v>
      </c>
      <c r="F1023" s="386"/>
      <c r="G1023" s="386"/>
      <c r="H1023" s="386">
        <f>ROUND(PRODUCT(D1023:G1023),2)</f>
        <v>5.03</v>
      </c>
    </row>
    <row r="1024" spans="1:8" s="275" customFormat="1" x14ac:dyDescent="0.2">
      <c r="A1024" s="282"/>
      <c r="B1024" s="279" t="s">
        <v>1239</v>
      </c>
      <c r="C1024" s="276"/>
      <c r="D1024" s="386"/>
      <c r="E1024" s="386">
        <f>H1019</f>
        <v>92.77</v>
      </c>
      <c r="F1024" s="386"/>
      <c r="G1024" s="386"/>
      <c r="H1024" s="386">
        <f>ROUND(PRODUCT(D1024:G1024),2)</f>
        <v>92.77</v>
      </c>
    </row>
    <row r="1025" spans="1:8" s="275" customFormat="1" x14ac:dyDescent="0.2">
      <c r="A1025" s="282"/>
      <c r="B1025" s="279" t="s">
        <v>1430</v>
      </c>
      <c r="C1025" s="276"/>
      <c r="D1025" s="386"/>
      <c r="E1025" s="386">
        <v>6.8</v>
      </c>
      <c r="F1025" s="386">
        <v>8.65</v>
      </c>
      <c r="G1025" s="386"/>
      <c r="H1025" s="386">
        <f>ROUND(PRODUCT(D1025:G1025),2)</f>
        <v>58.82</v>
      </c>
    </row>
    <row r="1026" spans="1:8" s="275" customFormat="1" ht="10.15" x14ac:dyDescent="0.2">
      <c r="A1026" s="282"/>
      <c r="B1026" s="284" t="str">
        <f>"Total item "&amp;A1021</f>
        <v>Total item 7.5.5</v>
      </c>
      <c r="C1026" s="276"/>
      <c r="D1026" s="386"/>
      <c r="E1026" s="386"/>
      <c r="F1026" s="386"/>
      <c r="G1026" s="386"/>
      <c r="H1026" s="383">
        <f>SUM(H1022:H1025)</f>
        <v>156.62</v>
      </c>
    </row>
    <row r="1027" spans="1:8" s="275" customFormat="1" ht="10.15" x14ac:dyDescent="0.2">
      <c r="A1027" s="282"/>
      <c r="B1027" s="126"/>
      <c r="C1027" s="119"/>
      <c r="D1027" s="384"/>
      <c r="E1027" s="384"/>
      <c r="F1027" s="384"/>
      <c r="G1027" s="384"/>
      <c r="H1027" s="384"/>
    </row>
    <row r="1028" spans="1:8" s="258" customFormat="1" ht="33.75" x14ac:dyDescent="0.2">
      <c r="A1028" s="280" t="s">
        <v>1234</v>
      </c>
      <c r="B1028" s="285" t="s">
        <v>1237</v>
      </c>
      <c r="C1028" s="281" t="s">
        <v>1108</v>
      </c>
      <c r="D1028" s="385"/>
      <c r="E1028" s="383"/>
      <c r="F1028" s="383"/>
      <c r="G1028" s="383"/>
      <c r="H1028" s="383"/>
    </row>
    <row r="1029" spans="1:8" s="275" customFormat="1" x14ac:dyDescent="0.2">
      <c r="A1029" s="282"/>
      <c r="B1029" s="279"/>
      <c r="C1029" s="276"/>
      <c r="D1029" s="386"/>
      <c r="E1029" s="386" t="s">
        <v>141</v>
      </c>
      <c r="F1029" s="386"/>
      <c r="G1029" s="386"/>
      <c r="H1029" s="386"/>
    </row>
    <row r="1030" spans="1:8" s="275" customFormat="1" x14ac:dyDescent="0.2">
      <c r="A1030" s="282"/>
      <c r="B1030" s="279" t="s">
        <v>1238</v>
      </c>
      <c r="C1030" s="276"/>
      <c r="D1030" s="386">
        <v>0.5</v>
      </c>
      <c r="E1030" s="386">
        <f>H1007</f>
        <v>10.06</v>
      </c>
      <c r="F1030" s="386"/>
      <c r="G1030" s="386"/>
      <c r="H1030" s="386">
        <f>ROUND(PRODUCT(D1030:G1030),2)</f>
        <v>5.03</v>
      </c>
    </row>
    <row r="1031" spans="1:8" s="275" customFormat="1" ht="10.15" x14ac:dyDescent="0.2">
      <c r="A1031" s="282"/>
      <c r="B1031" s="279"/>
      <c r="C1031" s="276"/>
      <c r="D1031" s="386">
        <v>2</v>
      </c>
      <c r="E1031" s="386">
        <v>8.65</v>
      </c>
      <c r="F1031" s="386">
        <v>0.2</v>
      </c>
      <c r="G1031" s="386"/>
      <c r="H1031" s="386">
        <f t="shared" ref="H1031:H1032" si="77">ROUND(PRODUCT(D1031:G1031),2)</f>
        <v>3.46</v>
      </c>
    </row>
    <row r="1032" spans="1:8" s="275" customFormat="1" x14ac:dyDescent="0.2">
      <c r="A1032" s="282"/>
      <c r="B1032" s="279" t="s">
        <v>1430</v>
      </c>
      <c r="C1032" s="276"/>
      <c r="D1032" s="386">
        <v>2</v>
      </c>
      <c r="E1032" s="386">
        <v>6.8</v>
      </c>
      <c r="F1032" s="386">
        <v>0.2</v>
      </c>
      <c r="G1032" s="386"/>
      <c r="H1032" s="386">
        <f t="shared" si="77"/>
        <v>2.72</v>
      </c>
    </row>
    <row r="1033" spans="1:8" s="275" customFormat="1" ht="10.15" x14ac:dyDescent="0.2">
      <c r="A1033" s="282"/>
      <c r="B1033" s="284" t="str">
        <f>"Total item "&amp;A1028</f>
        <v>Total item 7.5.6</v>
      </c>
      <c r="C1033" s="276"/>
      <c r="D1033" s="386"/>
      <c r="E1033" s="386"/>
      <c r="F1033" s="386"/>
      <c r="G1033" s="386"/>
      <c r="H1033" s="383">
        <f>SUM(H1029:H1032)</f>
        <v>11.21</v>
      </c>
    </row>
    <row r="1034" spans="1:8" s="275" customFormat="1" ht="10.15" x14ac:dyDescent="0.2">
      <c r="A1034" s="282"/>
      <c r="B1034" s="126"/>
      <c r="C1034" s="119"/>
      <c r="D1034" s="384"/>
      <c r="E1034" s="384"/>
      <c r="F1034" s="384"/>
      <c r="G1034" s="384"/>
      <c r="H1034" s="384"/>
    </row>
    <row r="1035" spans="1:8" s="258" customFormat="1" ht="33.75" x14ac:dyDescent="0.2">
      <c r="A1035" s="280" t="s">
        <v>1235</v>
      </c>
      <c r="B1035" s="285" t="s">
        <v>1241</v>
      </c>
      <c r="C1035" s="281" t="s">
        <v>1108</v>
      </c>
      <c r="D1035" s="385"/>
      <c r="E1035" s="383"/>
      <c r="F1035" s="383"/>
      <c r="G1035" s="383"/>
      <c r="H1035" s="383"/>
    </row>
    <row r="1036" spans="1:8" s="275" customFormat="1" x14ac:dyDescent="0.2">
      <c r="A1036" s="282"/>
      <c r="B1036" s="279"/>
      <c r="C1036" s="276"/>
      <c r="D1036" s="386"/>
      <c r="E1036" s="386" t="s">
        <v>141</v>
      </c>
      <c r="F1036" s="386"/>
      <c r="G1036" s="386"/>
      <c r="H1036" s="386"/>
    </row>
    <row r="1037" spans="1:8" s="275" customFormat="1" x14ac:dyDescent="0.2">
      <c r="A1037" s="282"/>
      <c r="B1037" s="279" t="s">
        <v>1239</v>
      </c>
      <c r="C1037" s="276"/>
      <c r="D1037" s="386"/>
      <c r="E1037" s="386">
        <f>H1019</f>
        <v>92.77</v>
      </c>
      <c r="F1037" s="386"/>
      <c r="G1037" s="386"/>
      <c r="H1037" s="386">
        <f>ROUND(PRODUCT(D1037:G1037),2)</f>
        <v>92.77</v>
      </c>
    </row>
    <row r="1038" spans="1:8" s="275" customFormat="1" ht="10.15" x14ac:dyDescent="0.2">
      <c r="A1038" s="282"/>
      <c r="B1038" s="284" t="str">
        <f>"Total item "&amp;A1035</f>
        <v>Total item 7.5.7</v>
      </c>
      <c r="C1038" s="276"/>
      <c r="D1038" s="386"/>
      <c r="E1038" s="386"/>
      <c r="F1038" s="386"/>
      <c r="G1038" s="386"/>
      <c r="H1038" s="383">
        <f>SUM(H1036:H1037)</f>
        <v>92.77</v>
      </c>
    </row>
    <row r="1039" spans="1:8" s="275" customFormat="1" ht="10.15" x14ac:dyDescent="0.2">
      <c r="A1039" s="282"/>
      <c r="B1039" s="126"/>
      <c r="C1039" s="119"/>
      <c r="D1039" s="384"/>
      <c r="E1039" s="384"/>
      <c r="F1039" s="384"/>
      <c r="G1039" s="384"/>
      <c r="H1039" s="384"/>
    </row>
    <row r="1040" spans="1:8" s="56" customFormat="1" x14ac:dyDescent="0.2">
      <c r="A1040" s="135" t="s">
        <v>689</v>
      </c>
      <c r="B1040" s="136" t="s">
        <v>184</v>
      </c>
      <c r="C1040" s="137"/>
      <c r="D1040" s="418"/>
      <c r="E1040" s="418"/>
      <c r="F1040" s="418"/>
      <c r="G1040" s="418"/>
      <c r="H1040" s="418"/>
    </row>
    <row r="1041" spans="1:8" s="258" customFormat="1" ht="56.25" x14ac:dyDescent="0.2">
      <c r="A1041" s="280" t="s">
        <v>690</v>
      </c>
      <c r="B1041" s="285" t="s">
        <v>1243</v>
      </c>
      <c r="C1041" s="281" t="s">
        <v>1028</v>
      </c>
      <c r="D1041" s="383"/>
      <c r="E1041" s="383"/>
      <c r="F1041" s="383"/>
      <c r="G1041" s="383"/>
      <c r="H1041" s="383"/>
    </row>
    <row r="1042" spans="1:8" s="275" customFormat="1" ht="10.15" x14ac:dyDescent="0.2">
      <c r="A1042" s="282"/>
      <c r="B1042" s="279" t="s">
        <v>169</v>
      </c>
      <c r="C1042" s="276"/>
      <c r="D1042" s="386">
        <v>7</v>
      </c>
      <c r="E1042" s="386"/>
      <c r="F1042" s="386"/>
      <c r="G1042" s="386">
        <v>6.1</v>
      </c>
      <c r="H1042" s="386">
        <f>ROUND(PRODUCT(D1042:G1042),2)</f>
        <v>42.7</v>
      </c>
    </row>
    <row r="1043" spans="1:8" s="275" customFormat="1" ht="10.15" x14ac:dyDescent="0.2">
      <c r="A1043" s="282"/>
      <c r="B1043" s="279" t="s">
        <v>496</v>
      </c>
      <c r="C1043" s="276"/>
      <c r="D1043" s="386">
        <v>1</v>
      </c>
      <c r="E1043" s="386"/>
      <c r="F1043" s="386"/>
      <c r="G1043" s="386">
        <v>3.05</v>
      </c>
      <c r="H1043" s="386">
        <f>ROUND(PRODUCT(D1043:G1043),2)</f>
        <v>3.05</v>
      </c>
    </row>
    <row r="1044" spans="1:8" s="275" customFormat="1" ht="10.15" x14ac:dyDescent="0.2">
      <c r="A1044" s="282"/>
      <c r="B1044" s="284" t="str">
        <f>"Total item "&amp;A1041</f>
        <v>Total item 7.6.1</v>
      </c>
      <c r="C1044" s="276"/>
      <c r="D1044" s="386"/>
      <c r="E1044" s="386"/>
      <c r="F1044" s="386"/>
      <c r="G1044" s="386"/>
      <c r="H1044" s="383">
        <f>SUM(H1042:H1043)</f>
        <v>45.75</v>
      </c>
    </row>
    <row r="1045" spans="1:8" s="275" customFormat="1" ht="10.15" x14ac:dyDescent="0.2">
      <c r="A1045" s="282"/>
      <c r="B1045" s="126"/>
      <c r="C1045" s="119"/>
      <c r="D1045" s="384"/>
      <c r="E1045" s="384"/>
      <c r="F1045" s="384"/>
      <c r="G1045" s="384"/>
      <c r="H1045" s="384"/>
    </row>
    <row r="1046" spans="1:8" s="258" customFormat="1" ht="21.6" customHeight="1" x14ac:dyDescent="0.2">
      <c r="A1046" s="280" t="s">
        <v>691</v>
      </c>
      <c r="B1046" s="261" t="s">
        <v>830</v>
      </c>
      <c r="C1046" s="281" t="s">
        <v>18</v>
      </c>
      <c r="D1046" s="383"/>
      <c r="E1046" s="383"/>
      <c r="F1046" s="383"/>
      <c r="G1046" s="383"/>
      <c r="H1046" s="383"/>
    </row>
    <row r="1047" spans="1:8" s="275" customFormat="1" x14ac:dyDescent="0.2">
      <c r="A1047" s="282"/>
      <c r="B1047" s="279" t="s">
        <v>185</v>
      </c>
      <c r="C1047" s="276"/>
      <c r="D1047" s="386"/>
      <c r="E1047" s="386">
        <v>12.5</v>
      </c>
      <c r="F1047" s="386"/>
      <c r="G1047" s="386"/>
      <c r="H1047" s="386">
        <f>ROUND(PRODUCT(D1047:G1047),2)</f>
        <v>12.5</v>
      </c>
    </row>
    <row r="1048" spans="1:8" s="275" customFormat="1" ht="10.15" x14ac:dyDescent="0.2">
      <c r="A1048" s="282"/>
      <c r="B1048" s="279"/>
      <c r="C1048" s="276"/>
      <c r="D1048" s="386"/>
      <c r="E1048" s="386">
        <v>50</v>
      </c>
      <c r="F1048" s="386"/>
      <c r="G1048" s="386"/>
      <c r="H1048" s="386">
        <f t="shared" ref="H1048:H1051" si="78">ROUND(PRODUCT(D1048:G1048),2)</f>
        <v>50</v>
      </c>
    </row>
    <row r="1049" spans="1:8" s="275" customFormat="1" ht="10.15" x14ac:dyDescent="0.2">
      <c r="A1049" s="282"/>
      <c r="B1049" s="279"/>
      <c r="C1049" s="276"/>
      <c r="D1049" s="386"/>
      <c r="E1049" s="386">
        <v>22</v>
      </c>
      <c r="F1049" s="386"/>
      <c r="G1049" s="386"/>
      <c r="H1049" s="386">
        <f t="shared" si="78"/>
        <v>22</v>
      </c>
    </row>
    <row r="1050" spans="1:8" s="275" customFormat="1" ht="10.15" x14ac:dyDescent="0.2">
      <c r="A1050" s="282"/>
      <c r="B1050" s="279"/>
      <c r="C1050" s="276"/>
      <c r="D1050" s="386"/>
      <c r="E1050" s="386">
        <v>7</v>
      </c>
      <c r="F1050" s="386"/>
      <c r="G1050" s="386"/>
      <c r="H1050" s="386">
        <f t="shared" si="78"/>
        <v>7</v>
      </c>
    </row>
    <row r="1051" spans="1:8" s="275" customFormat="1" ht="10.15" x14ac:dyDescent="0.2">
      <c r="A1051" s="282"/>
      <c r="B1051" s="279"/>
      <c r="C1051" s="276"/>
      <c r="D1051" s="386"/>
      <c r="E1051" s="386">
        <v>15</v>
      </c>
      <c r="F1051" s="386"/>
      <c r="G1051" s="386"/>
      <c r="H1051" s="386">
        <f t="shared" si="78"/>
        <v>15</v>
      </c>
    </row>
    <row r="1052" spans="1:8" s="275" customFormat="1" ht="10.15" x14ac:dyDescent="0.2">
      <c r="A1052" s="282"/>
      <c r="B1052" s="284" t="str">
        <f>"Total item "&amp;A1046</f>
        <v>Total item 7.6.2</v>
      </c>
      <c r="C1052" s="276"/>
      <c r="D1052" s="386"/>
      <c r="E1052" s="386"/>
      <c r="F1052" s="386"/>
      <c r="G1052" s="386"/>
      <c r="H1052" s="383">
        <f>SUM(H1047:H1051)</f>
        <v>106.5</v>
      </c>
    </row>
    <row r="1053" spans="1:8" s="275" customFormat="1" ht="10.15" x14ac:dyDescent="0.2">
      <c r="A1053" s="282"/>
      <c r="B1053" s="126"/>
      <c r="C1053" s="119"/>
      <c r="D1053" s="384"/>
      <c r="E1053" s="384"/>
      <c r="F1053" s="384"/>
      <c r="G1053" s="384"/>
      <c r="H1053" s="384"/>
    </row>
    <row r="1054" spans="1:8" s="258" customFormat="1" ht="33.75" x14ac:dyDescent="0.2">
      <c r="A1054" s="280" t="s">
        <v>692</v>
      </c>
      <c r="B1054" s="261" t="s">
        <v>1245</v>
      </c>
      <c r="C1054" s="281" t="s">
        <v>204</v>
      </c>
      <c r="D1054" s="383"/>
      <c r="E1054" s="383"/>
      <c r="F1054" s="383"/>
      <c r="G1054" s="383"/>
      <c r="H1054" s="383"/>
    </row>
    <row r="1055" spans="1:8" s="275" customFormat="1" x14ac:dyDescent="0.2">
      <c r="A1055" s="282"/>
      <c r="B1055" s="279" t="s">
        <v>563</v>
      </c>
      <c r="C1055" s="276"/>
      <c r="D1055" s="386"/>
      <c r="E1055" s="386">
        <v>4</v>
      </c>
      <c r="F1055" s="386"/>
      <c r="G1055" s="386"/>
      <c r="H1055" s="386">
        <f>ROUND(PRODUCT(D1055:G1055),2)</f>
        <v>4</v>
      </c>
    </row>
    <row r="1056" spans="1:8" s="275" customFormat="1" ht="10.15" x14ac:dyDescent="0.2">
      <c r="A1056" s="282"/>
      <c r="B1056" s="284" t="str">
        <f>"Total item "&amp;A1054</f>
        <v>Total item 7.6.3</v>
      </c>
      <c r="C1056" s="276"/>
      <c r="D1056" s="386"/>
      <c r="E1056" s="386"/>
      <c r="F1056" s="386"/>
      <c r="G1056" s="386"/>
      <c r="H1056" s="383">
        <f>SUM(H1055:H1055)</f>
        <v>4</v>
      </c>
    </row>
    <row r="1057" spans="1:8" s="275" customFormat="1" ht="10.15" x14ac:dyDescent="0.2">
      <c r="A1057" s="282"/>
      <c r="B1057" s="126"/>
      <c r="C1057" s="119"/>
      <c r="D1057" s="384"/>
      <c r="E1057" s="384"/>
      <c r="F1057" s="384"/>
      <c r="G1057" s="384"/>
      <c r="H1057" s="384"/>
    </row>
    <row r="1058" spans="1:8" s="107" customFormat="1" ht="10.15" x14ac:dyDescent="0.2">
      <c r="A1058" s="121" t="s">
        <v>55</v>
      </c>
      <c r="B1058" s="122" t="s">
        <v>106</v>
      </c>
      <c r="C1058" s="123"/>
      <c r="D1058" s="389"/>
      <c r="E1058" s="389"/>
      <c r="F1058" s="389"/>
      <c r="G1058" s="389"/>
      <c r="H1058" s="389"/>
    </row>
    <row r="1059" spans="1:8" s="275" customFormat="1" ht="10.15" x14ac:dyDescent="0.2">
      <c r="A1059" s="282"/>
      <c r="B1059" s="126"/>
      <c r="C1059" s="119"/>
      <c r="D1059" s="384"/>
      <c r="E1059" s="384"/>
      <c r="F1059" s="384"/>
      <c r="G1059" s="384"/>
      <c r="H1059" s="384"/>
    </row>
    <row r="1060" spans="1:8" s="258" customFormat="1" ht="67.5" x14ac:dyDescent="0.2">
      <c r="A1060" s="280" t="s">
        <v>56</v>
      </c>
      <c r="B1060" s="261" t="s">
        <v>880</v>
      </c>
      <c r="C1060" s="281" t="s">
        <v>49</v>
      </c>
      <c r="D1060" s="383"/>
      <c r="E1060" s="383"/>
      <c r="F1060" s="383"/>
      <c r="G1060" s="383"/>
      <c r="H1060" s="383"/>
    </row>
    <row r="1061" spans="1:8" s="275" customFormat="1" ht="10.15" x14ac:dyDescent="0.2">
      <c r="A1061" s="282"/>
      <c r="B1061" s="279" t="s">
        <v>674</v>
      </c>
      <c r="C1061" s="276"/>
      <c r="D1061" s="386">
        <v>2</v>
      </c>
      <c r="E1061" s="386"/>
      <c r="F1061" s="386"/>
      <c r="G1061" s="386"/>
      <c r="H1061" s="386">
        <f t="shared" ref="H1061:H1062" si="79">ROUND(PRODUCT(D1061:G1061),2)</f>
        <v>2</v>
      </c>
    </row>
    <row r="1062" spans="1:8" s="275" customFormat="1" ht="10.15" x14ac:dyDescent="0.2">
      <c r="A1062" s="282"/>
      <c r="B1062" s="279" t="s">
        <v>301</v>
      </c>
      <c r="C1062" s="276"/>
      <c r="D1062" s="386">
        <v>1</v>
      </c>
      <c r="E1062" s="386"/>
      <c r="F1062" s="386"/>
      <c r="G1062" s="386"/>
      <c r="H1062" s="386">
        <f t="shared" si="79"/>
        <v>1</v>
      </c>
    </row>
    <row r="1063" spans="1:8" s="275" customFormat="1" ht="10.15" x14ac:dyDescent="0.2">
      <c r="A1063" s="282"/>
      <c r="B1063" s="284" t="str">
        <f>"Total item "&amp;A1060</f>
        <v>Total item 8.1</v>
      </c>
      <c r="C1063" s="276"/>
      <c r="D1063" s="386"/>
      <c r="E1063" s="386"/>
      <c r="F1063" s="386"/>
      <c r="G1063" s="386"/>
      <c r="H1063" s="383">
        <f>SUM(H1061:H1062)</f>
        <v>3</v>
      </c>
    </row>
    <row r="1064" spans="1:8" s="275" customFormat="1" ht="10.15" x14ac:dyDescent="0.2">
      <c r="A1064" s="282"/>
      <c r="B1064" s="126"/>
      <c r="C1064" s="119"/>
      <c r="D1064" s="384"/>
      <c r="E1064" s="384"/>
      <c r="F1064" s="384"/>
      <c r="G1064" s="384"/>
      <c r="H1064" s="384"/>
    </row>
    <row r="1065" spans="1:8" s="258" customFormat="1" ht="67.5" x14ac:dyDescent="0.2">
      <c r="A1065" s="280" t="s">
        <v>57</v>
      </c>
      <c r="B1065" s="261" t="s">
        <v>881</v>
      </c>
      <c r="C1065" s="281" t="s">
        <v>138</v>
      </c>
      <c r="D1065" s="383"/>
      <c r="E1065" s="383"/>
      <c r="F1065" s="383"/>
      <c r="G1065" s="383"/>
      <c r="H1065" s="383"/>
    </row>
    <row r="1066" spans="1:8" s="275" customFormat="1" ht="10.15" x14ac:dyDescent="0.2">
      <c r="A1066" s="282"/>
      <c r="B1066" s="279" t="s">
        <v>674</v>
      </c>
      <c r="C1066" s="276"/>
      <c r="D1066" s="386">
        <v>38</v>
      </c>
      <c r="E1066" s="386"/>
      <c r="F1066" s="386"/>
      <c r="G1066" s="386"/>
      <c r="H1066" s="386">
        <f t="shared" ref="H1066" si="80">ROUND(PRODUCT(D1066:G1066),2)</f>
        <v>38</v>
      </c>
    </row>
    <row r="1067" spans="1:8" s="275" customFormat="1" ht="10.15" x14ac:dyDescent="0.2">
      <c r="A1067" s="282"/>
      <c r="B1067" s="284" t="str">
        <f>"Total item "&amp;A1065</f>
        <v>Total item 8.2</v>
      </c>
      <c r="C1067" s="276"/>
      <c r="D1067" s="386"/>
      <c r="E1067" s="386"/>
      <c r="F1067" s="386"/>
      <c r="G1067" s="386"/>
      <c r="H1067" s="383">
        <f>SUM(H1066:H1066)</f>
        <v>38</v>
      </c>
    </row>
    <row r="1068" spans="1:8" s="275" customFormat="1" ht="10.15" x14ac:dyDescent="0.2">
      <c r="A1068" s="282"/>
      <c r="B1068" s="284"/>
      <c r="C1068" s="276"/>
      <c r="D1068" s="386"/>
      <c r="E1068" s="386"/>
      <c r="F1068" s="386"/>
      <c r="G1068" s="386"/>
      <c r="H1068" s="386"/>
    </row>
    <row r="1069" spans="1:8" s="258" customFormat="1" ht="67.5" x14ac:dyDescent="0.2">
      <c r="A1069" s="280" t="s">
        <v>58</v>
      </c>
      <c r="B1069" s="261" t="s">
        <v>882</v>
      </c>
      <c r="C1069" s="281" t="s">
        <v>138</v>
      </c>
      <c r="D1069" s="383"/>
      <c r="E1069" s="383"/>
      <c r="F1069" s="383"/>
      <c r="G1069" s="383"/>
      <c r="H1069" s="383"/>
    </row>
    <row r="1070" spans="1:8" s="275" customFormat="1" ht="10.15" x14ac:dyDescent="0.2">
      <c r="A1070" s="282"/>
      <c r="B1070" s="279" t="s">
        <v>674</v>
      </c>
      <c r="C1070" s="276"/>
      <c r="D1070" s="386">
        <v>4</v>
      </c>
      <c r="E1070" s="386"/>
      <c r="F1070" s="386"/>
      <c r="G1070" s="386"/>
      <c r="H1070" s="386">
        <f t="shared" ref="H1070" si="81">ROUND(PRODUCT(D1070:G1070),2)</f>
        <v>4</v>
      </c>
    </row>
    <row r="1071" spans="1:8" s="275" customFormat="1" ht="10.15" x14ac:dyDescent="0.2">
      <c r="A1071" s="282"/>
      <c r="B1071" s="284" t="str">
        <f>"Total item "&amp;A1069</f>
        <v>Total item 8.3</v>
      </c>
      <c r="C1071" s="276"/>
      <c r="D1071" s="386"/>
      <c r="E1071" s="386"/>
      <c r="F1071" s="386"/>
      <c r="G1071" s="386"/>
      <c r="H1071" s="383">
        <f>SUM(H1070:H1070)</f>
        <v>4</v>
      </c>
    </row>
    <row r="1072" spans="1:8" s="275" customFormat="1" ht="10.15" x14ac:dyDescent="0.2">
      <c r="A1072" s="282"/>
      <c r="B1072" s="284"/>
      <c r="C1072" s="276"/>
      <c r="D1072" s="386"/>
      <c r="E1072" s="386"/>
      <c r="F1072" s="386"/>
      <c r="G1072" s="386"/>
      <c r="H1072" s="386"/>
    </row>
    <row r="1073" spans="1:8" s="258" customFormat="1" ht="23.25" customHeight="1" x14ac:dyDescent="0.2">
      <c r="A1073" s="280" t="s">
        <v>59</v>
      </c>
      <c r="B1073" s="261" t="s">
        <v>869</v>
      </c>
      <c r="C1073" s="281" t="s">
        <v>11</v>
      </c>
      <c r="D1073" s="383"/>
      <c r="E1073" s="383"/>
      <c r="F1073" s="383"/>
      <c r="G1073" s="383"/>
      <c r="H1073" s="383"/>
    </row>
    <row r="1074" spans="1:8" s="275" customFormat="1" ht="10.15" x14ac:dyDescent="0.2">
      <c r="A1074" s="282"/>
      <c r="B1074" s="279" t="s">
        <v>675</v>
      </c>
      <c r="C1074" s="276"/>
      <c r="D1074" s="386">
        <v>1</v>
      </c>
      <c r="E1074" s="386">
        <v>1.2</v>
      </c>
      <c r="F1074" s="386"/>
      <c r="G1074" s="386">
        <v>2.1</v>
      </c>
      <c r="H1074" s="386">
        <f t="shared" ref="H1074" si="82">ROUND(PRODUCT(D1074:G1074),2)</f>
        <v>2.52</v>
      </c>
    </row>
    <row r="1075" spans="1:8" s="275" customFormat="1" ht="10.15" x14ac:dyDescent="0.2">
      <c r="A1075" s="282"/>
      <c r="B1075" s="284" t="str">
        <f>"Total item "&amp;A1073</f>
        <v>Total item 8.4</v>
      </c>
      <c r="C1075" s="276"/>
      <c r="D1075" s="386"/>
      <c r="E1075" s="386"/>
      <c r="F1075" s="386"/>
      <c r="G1075" s="386"/>
      <c r="H1075" s="383">
        <f>SUM(H1074:H1074)</f>
        <v>2.52</v>
      </c>
    </row>
    <row r="1076" spans="1:8" s="275" customFormat="1" ht="10.15" x14ac:dyDescent="0.2">
      <c r="A1076" s="282"/>
      <c r="B1076" s="126"/>
      <c r="C1076" s="119"/>
      <c r="D1076" s="384"/>
      <c r="E1076" s="384"/>
      <c r="F1076" s="384"/>
      <c r="G1076" s="384"/>
      <c r="H1076" s="384"/>
    </row>
    <row r="1077" spans="1:8" s="258" customFormat="1" ht="34.9" customHeight="1" x14ac:dyDescent="0.2">
      <c r="A1077" s="280" t="s">
        <v>60</v>
      </c>
      <c r="B1077" s="261" t="s">
        <v>1247</v>
      </c>
      <c r="C1077" s="281" t="s">
        <v>1108</v>
      </c>
      <c r="D1077" s="383"/>
      <c r="E1077" s="383"/>
      <c r="F1077" s="383"/>
      <c r="G1077" s="383"/>
      <c r="H1077" s="383"/>
    </row>
    <row r="1078" spans="1:8" s="275" customFormat="1" ht="10.15" x14ac:dyDescent="0.2">
      <c r="A1078" s="282"/>
      <c r="B1078" s="279" t="s">
        <v>1171</v>
      </c>
      <c r="C1078" s="276"/>
      <c r="D1078" s="386">
        <v>2</v>
      </c>
      <c r="E1078" s="386">
        <v>1</v>
      </c>
      <c r="F1078" s="386"/>
      <c r="G1078" s="386">
        <v>0.4</v>
      </c>
      <c r="H1078" s="386">
        <f t="shared" ref="H1078:H1081" si="83">ROUND(PRODUCT(D1078:G1078),2)</f>
        <v>0.8</v>
      </c>
    </row>
    <row r="1079" spans="1:8" s="275" customFormat="1" ht="10.15" x14ac:dyDescent="0.2">
      <c r="A1079" s="282"/>
      <c r="B1079" s="279" t="s">
        <v>677</v>
      </c>
      <c r="C1079" s="276"/>
      <c r="D1079" s="386"/>
      <c r="E1079" s="386">
        <v>1</v>
      </c>
      <c r="F1079" s="386"/>
      <c r="G1079" s="386">
        <v>0.5</v>
      </c>
      <c r="H1079" s="386">
        <f t="shared" si="83"/>
        <v>0.5</v>
      </c>
    </row>
    <row r="1080" spans="1:8" s="275" customFormat="1" ht="10.15" x14ac:dyDescent="0.2">
      <c r="A1080" s="282"/>
      <c r="B1080" s="279" t="s">
        <v>674</v>
      </c>
      <c r="C1080" s="276"/>
      <c r="D1080" s="386">
        <v>30</v>
      </c>
      <c r="E1080" s="386">
        <v>1.2</v>
      </c>
      <c r="F1080" s="386"/>
      <c r="G1080" s="386">
        <v>1</v>
      </c>
      <c r="H1080" s="386">
        <f t="shared" si="83"/>
        <v>36</v>
      </c>
    </row>
    <row r="1081" spans="1:8" s="275" customFormat="1" ht="10.15" x14ac:dyDescent="0.2">
      <c r="A1081" s="282"/>
      <c r="B1081" s="279"/>
      <c r="C1081" s="276"/>
      <c r="D1081" s="386"/>
      <c r="E1081" s="386">
        <v>1</v>
      </c>
      <c r="F1081" s="386"/>
      <c r="G1081" s="386">
        <v>0.6</v>
      </c>
      <c r="H1081" s="386">
        <f t="shared" si="83"/>
        <v>0.6</v>
      </c>
    </row>
    <row r="1082" spans="1:8" s="275" customFormat="1" ht="10.15" x14ac:dyDescent="0.2">
      <c r="A1082" s="282"/>
      <c r="B1082" s="284" t="str">
        <f>"Total item "&amp;A1077</f>
        <v>Total item 8.5</v>
      </c>
      <c r="C1082" s="276"/>
      <c r="D1082" s="386"/>
      <c r="E1082" s="386"/>
      <c r="F1082" s="386"/>
      <c r="G1082" s="386"/>
      <c r="H1082" s="383">
        <f>SUM(H1078:H1081)</f>
        <v>37.9</v>
      </c>
    </row>
    <row r="1083" spans="1:8" s="275" customFormat="1" ht="10.15" x14ac:dyDescent="0.2">
      <c r="A1083" s="282"/>
      <c r="B1083" s="126"/>
      <c r="C1083" s="119"/>
      <c r="D1083" s="384"/>
      <c r="E1083" s="384"/>
      <c r="F1083" s="384"/>
      <c r="G1083" s="384"/>
      <c r="H1083" s="384"/>
    </row>
    <row r="1084" spans="1:8" s="258" customFormat="1" ht="33.75" x14ac:dyDescent="0.2">
      <c r="A1084" s="280" t="s">
        <v>187</v>
      </c>
      <c r="B1084" s="261" t="s">
        <v>1249</v>
      </c>
      <c r="C1084" s="281" t="s">
        <v>1108</v>
      </c>
      <c r="D1084" s="383"/>
      <c r="E1084" s="383"/>
      <c r="F1084" s="383"/>
      <c r="G1084" s="383"/>
      <c r="H1084" s="383"/>
    </row>
    <row r="1085" spans="1:8" s="275" customFormat="1" ht="10.15" x14ac:dyDescent="0.2">
      <c r="A1085" s="282"/>
      <c r="B1085" s="279" t="s">
        <v>301</v>
      </c>
      <c r="C1085" s="276"/>
      <c r="D1085" s="386"/>
      <c r="E1085" s="386">
        <v>2.4</v>
      </c>
      <c r="F1085" s="386"/>
      <c r="G1085" s="386">
        <v>1.2</v>
      </c>
      <c r="H1085" s="386">
        <f>ROUND(PRODUCT(D1085:G1085),2)</f>
        <v>2.88</v>
      </c>
    </row>
    <row r="1086" spans="1:8" s="275" customFormat="1" ht="10.15" x14ac:dyDescent="0.2">
      <c r="A1086" s="282"/>
      <c r="B1086" s="279"/>
      <c r="C1086" s="276"/>
      <c r="D1086" s="386"/>
      <c r="E1086" s="386">
        <v>2</v>
      </c>
      <c r="F1086" s="386"/>
      <c r="G1086" s="386">
        <v>1.2</v>
      </c>
      <c r="H1086" s="386">
        <f t="shared" ref="H1086" si="84">ROUND(PRODUCT(D1086:G1086),2)</f>
        <v>2.4</v>
      </c>
    </row>
    <row r="1087" spans="1:8" s="275" customFormat="1" ht="10.15" x14ac:dyDescent="0.2">
      <c r="A1087" s="282"/>
      <c r="B1087" s="284" t="str">
        <f>"Total item "&amp;A1084</f>
        <v>Total item 8.6</v>
      </c>
      <c r="C1087" s="276"/>
      <c r="D1087" s="386"/>
      <c r="E1087" s="386"/>
      <c r="F1087" s="386"/>
      <c r="G1087" s="386"/>
      <c r="H1087" s="383">
        <f>SUM(H1085:H1086)</f>
        <v>5.2799999999999994</v>
      </c>
    </row>
    <row r="1088" spans="1:8" s="275" customFormat="1" ht="10.15" x14ac:dyDescent="0.2">
      <c r="A1088" s="282"/>
      <c r="B1088" s="126"/>
      <c r="C1088" s="119"/>
      <c r="D1088" s="384"/>
      <c r="E1088" s="384"/>
      <c r="F1088" s="384"/>
      <c r="G1088" s="384"/>
      <c r="H1088" s="384"/>
    </row>
    <row r="1089" spans="1:8" s="258" customFormat="1" x14ac:dyDescent="0.2">
      <c r="A1089" s="280" t="s">
        <v>188</v>
      </c>
      <c r="B1089" s="285" t="s">
        <v>678</v>
      </c>
      <c r="C1089" s="281" t="s">
        <v>11</v>
      </c>
      <c r="D1089" s="383"/>
      <c r="E1089" s="383"/>
      <c r="F1089" s="383"/>
      <c r="G1089" s="383"/>
      <c r="H1089" s="383"/>
    </row>
    <row r="1090" spans="1:8" s="275" customFormat="1" ht="10.15" x14ac:dyDescent="0.2">
      <c r="A1090" s="282"/>
      <c r="B1090" s="279"/>
      <c r="C1090" s="276"/>
      <c r="D1090" s="386"/>
      <c r="E1090" s="386">
        <v>2.6</v>
      </c>
      <c r="F1090" s="386"/>
      <c r="G1090" s="386">
        <v>2.1</v>
      </c>
      <c r="H1090" s="386">
        <f>ROUND(PRODUCT(D1090:G1090),2)</f>
        <v>5.46</v>
      </c>
    </row>
    <row r="1091" spans="1:8" s="275" customFormat="1" ht="10.15" x14ac:dyDescent="0.2">
      <c r="A1091" s="282"/>
      <c r="B1091" s="284" t="str">
        <f>"Total item "&amp;A1089</f>
        <v>Total item 8.7</v>
      </c>
      <c r="C1091" s="276"/>
      <c r="D1091" s="386"/>
      <c r="E1091" s="386"/>
      <c r="F1091" s="386"/>
      <c r="G1091" s="386"/>
      <c r="H1091" s="383">
        <f>SUM(H1090:H1090)</f>
        <v>5.46</v>
      </c>
    </row>
    <row r="1092" spans="1:8" s="275" customFormat="1" ht="10.15" x14ac:dyDescent="0.2">
      <c r="A1092" s="282"/>
      <c r="B1092" s="126"/>
      <c r="C1092" s="119"/>
      <c r="D1092" s="384"/>
      <c r="E1092" s="384"/>
      <c r="F1092" s="384"/>
      <c r="G1092" s="384"/>
      <c r="H1092" s="384"/>
    </row>
    <row r="1093" spans="1:8" s="258" customFormat="1" ht="33.75" x14ac:dyDescent="0.2">
      <c r="A1093" s="280" t="s">
        <v>189</v>
      </c>
      <c r="B1093" s="261" t="s">
        <v>784</v>
      </c>
      <c r="C1093" s="281" t="s">
        <v>11</v>
      </c>
      <c r="D1093" s="383"/>
      <c r="E1093" s="383"/>
      <c r="F1093" s="383"/>
      <c r="G1093" s="383"/>
      <c r="H1093" s="383"/>
    </row>
    <row r="1094" spans="1:8" s="275" customFormat="1" ht="10.15" x14ac:dyDescent="0.2">
      <c r="A1094" s="282"/>
      <c r="B1094" s="279" t="s">
        <v>301</v>
      </c>
      <c r="C1094" s="276"/>
      <c r="D1094" s="386"/>
      <c r="E1094" s="386">
        <v>0.9</v>
      </c>
      <c r="F1094" s="386"/>
      <c r="G1094" s="386">
        <v>1</v>
      </c>
      <c r="H1094" s="386">
        <f t="shared" ref="H1094:H1097" si="85">ROUND(PRODUCT(D1094:G1094),2)</f>
        <v>0.9</v>
      </c>
    </row>
    <row r="1095" spans="1:8" s="275" customFormat="1" x14ac:dyDescent="0.2">
      <c r="A1095" s="282"/>
      <c r="B1095" s="279" t="s">
        <v>681</v>
      </c>
      <c r="C1095" s="276"/>
      <c r="D1095" s="386"/>
      <c r="E1095" s="386">
        <v>4.3499999999999996</v>
      </c>
      <c r="F1095" s="386"/>
      <c r="G1095" s="386">
        <v>1.6</v>
      </c>
      <c r="H1095" s="386">
        <f t="shared" si="85"/>
        <v>6.96</v>
      </c>
    </row>
    <row r="1096" spans="1:8" s="275" customFormat="1" ht="10.15" x14ac:dyDescent="0.2">
      <c r="A1096" s="282"/>
      <c r="B1096" s="279" t="s">
        <v>682</v>
      </c>
      <c r="C1096" s="276"/>
      <c r="D1096" s="386"/>
      <c r="E1096" s="386">
        <v>2</v>
      </c>
      <c r="F1096" s="386"/>
      <c r="G1096" s="386">
        <v>2.1</v>
      </c>
      <c r="H1096" s="386">
        <f t="shared" si="85"/>
        <v>4.2</v>
      </c>
    </row>
    <row r="1097" spans="1:8" s="275" customFormat="1" ht="10.15" x14ac:dyDescent="0.2">
      <c r="A1097" s="282"/>
      <c r="B1097" s="279" t="s">
        <v>302</v>
      </c>
      <c r="C1097" s="276"/>
      <c r="D1097" s="386">
        <v>2</v>
      </c>
      <c r="E1097" s="386">
        <v>1.4</v>
      </c>
      <c r="F1097" s="386"/>
      <c r="G1097" s="386">
        <v>2</v>
      </c>
      <c r="H1097" s="386">
        <f t="shared" si="85"/>
        <v>5.6</v>
      </c>
    </row>
    <row r="1098" spans="1:8" s="275" customFormat="1" ht="10.15" x14ac:dyDescent="0.2">
      <c r="A1098" s="282"/>
      <c r="B1098" s="284" t="str">
        <f>"Total item "&amp;A1093</f>
        <v>Total item 8.8</v>
      </c>
      <c r="C1098" s="276"/>
      <c r="D1098" s="386"/>
      <c r="E1098" s="386"/>
      <c r="F1098" s="386"/>
      <c r="G1098" s="386"/>
      <c r="H1098" s="383">
        <f>SUM(H1094:H1097)</f>
        <v>17.66</v>
      </c>
    </row>
    <row r="1099" spans="1:8" s="275" customFormat="1" ht="10.15" x14ac:dyDescent="0.2">
      <c r="A1099" s="282"/>
      <c r="B1099" s="126"/>
      <c r="C1099" s="119"/>
      <c r="D1099" s="384"/>
      <c r="E1099" s="384"/>
      <c r="F1099" s="384"/>
      <c r="G1099" s="384"/>
      <c r="H1099" s="384"/>
    </row>
    <row r="1100" spans="1:8" s="258" customFormat="1" x14ac:dyDescent="0.2">
      <c r="A1100" s="280" t="s">
        <v>190</v>
      </c>
      <c r="B1100" s="261" t="s">
        <v>989</v>
      </c>
      <c r="C1100" s="281" t="s">
        <v>11</v>
      </c>
      <c r="D1100" s="383"/>
      <c r="E1100" s="383"/>
      <c r="F1100" s="383"/>
      <c r="G1100" s="383"/>
      <c r="H1100" s="383"/>
    </row>
    <row r="1101" spans="1:8" s="275" customFormat="1" ht="10.15" x14ac:dyDescent="0.2">
      <c r="A1101" s="282"/>
      <c r="B1101" s="419" t="s">
        <v>988</v>
      </c>
      <c r="C1101" s="276"/>
      <c r="D1101" s="386">
        <v>5</v>
      </c>
      <c r="E1101" s="386">
        <v>6.92</v>
      </c>
      <c r="F1101" s="386"/>
      <c r="G1101" s="386">
        <v>3</v>
      </c>
      <c r="H1101" s="386">
        <f t="shared" ref="H1101:H1105" si="86">ROUND(PRODUCT(D1101:G1101),2)</f>
        <v>103.8</v>
      </c>
    </row>
    <row r="1102" spans="1:8" s="275" customFormat="1" ht="10.15" x14ac:dyDescent="0.2">
      <c r="A1102" s="282"/>
      <c r="B1102" s="279"/>
      <c r="C1102" s="276"/>
      <c r="D1102" s="386"/>
      <c r="E1102" s="386">
        <v>5.58</v>
      </c>
      <c r="F1102" s="386"/>
      <c r="G1102" s="386">
        <v>3</v>
      </c>
      <c r="H1102" s="386">
        <f t="shared" si="86"/>
        <v>16.739999999999998</v>
      </c>
    </row>
    <row r="1103" spans="1:8" s="275" customFormat="1" ht="10.15" x14ac:dyDescent="0.2">
      <c r="A1103" s="282"/>
      <c r="B1103" s="279"/>
      <c r="C1103" s="276"/>
      <c r="D1103" s="386"/>
      <c r="E1103" s="386">
        <v>5.58</v>
      </c>
      <c r="F1103" s="386"/>
      <c r="G1103" s="386">
        <v>5.85</v>
      </c>
      <c r="H1103" s="386">
        <f t="shared" si="86"/>
        <v>32.64</v>
      </c>
    </row>
    <row r="1104" spans="1:8" s="275" customFormat="1" ht="10.15" x14ac:dyDescent="0.2">
      <c r="A1104" s="282"/>
      <c r="B1104" s="279"/>
      <c r="C1104" s="276"/>
      <c r="D1104" s="386">
        <v>3</v>
      </c>
      <c r="E1104" s="386">
        <v>5.68</v>
      </c>
      <c r="F1104" s="386"/>
      <c r="G1104" s="386">
        <v>3</v>
      </c>
      <c r="H1104" s="386">
        <f t="shared" si="86"/>
        <v>51.12</v>
      </c>
    </row>
    <row r="1105" spans="1:8" s="275" customFormat="1" x14ac:dyDescent="0.2">
      <c r="A1105" s="282"/>
      <c r="B1105" s="279" t="s">
        <v>1440</v>
      </c>
      <c r="C1105" s="276"/>
      <c r="D1105" s="386">
        <v>4</v>
      </c>
      <c r="E1105" s="386">
        <v>1.1499999999999999</v>
      </c>
      <c r="F1105" s="386"/>
      <c r="G1105" s="386">
        <v>4.5</v>
      </c>
      <c r="H1105" s="386">
        <f t="shared" si="86"/>
        <v>20.7</v>
      </c>
    </row>
    <row r="1106" spans="1:8" s="275" customFormat="1" ht="10.15" x14ac:dyDescent="0.2">
      <c r="A1106" s="282"/>
      <c r="B1106" s="284" t="str">
        <f>"Total item "&amp;A1100</f>
        <v>Total item 8.9</v>
      </c>
      <c r="C1106" s="276"/>
      <c r="D1106" s="386"/>
      <c r="E1106" s="386"/>
      <c r="F1106" s="386"/>
      <c r="G1106" s="386"/>
      <c r="H1106" s="383">
        <f>SUM(H1101:H1105)</f>
        <v>225</v>
      </c>
    </row>
    <row r="1107" spans="1:8" s="275" customFormat="1" ht="10.15" x14ac:dyDescent="0.2">
      <c r="A1107" s="282"/>
      <c r="B1107" s="126"/>
      <c r="C1107" s="119"/>
      <c r="D1107" s="384"/>
      <c r="E1107" s="384"/>
      <c r="F1107" s="384"/>
      <c r="G1107" s="384"/>
      <c r="H1107" s="384"/>
    </row>
    <row r="1108" spans="1:8" s="258" customFormat="1" x14ac:dyDescent="0.2">
      <c r="A1108" s="280" t="s">
        <v>879</v>
      </c>
      <c r="B1108" s="261" t="s">
        <v>680</v>
      </c>
      <c r="C1108" s="281" t="s">
        <v>11</v>
      </c>
      <c r="D1108" s="383"/>
      <c r="E1108" s="383"/>
      <c r="F1108" s="383"/>
      <c r="G1108" s="383"/>
      <c r="H1108" s="383"/>
    </row>
    <row r="1109" spans="1:8" s="275" customFormat="1" ht="10.15" x14ac:dyDescent="0.2">
      <c r="A1109" s="282"/>
      <c r="B1109" s="279" t="s">
        <v>679</v>
      </c>
      <c r="C1109" s="276"/>
      <c r="D1109" s="386">
        <v>5</v>
      </c>
      <c r="E1109" s="386">
        <v>6.92</v>
      </c>
      <c r="F1109" s="386"/>
      <c r="G1109" s="386">
        <v>3</v>
      </c>
      <c r="H1109" s="386">
        <f t="shared" ref="H1109:H1113" si="87">ROUND(PRODUCT(D1109:G1109),2)</f>
        <v>103.8</v>
      </c>
    </row>
    <row r="1110" spans="1:8" s="275" customFormat="1" ht="10.15" x14ac:dyDescent="0.2">
      <c r="A1110" s="282"/>
      <c r="B1110" s="279"/>
      <c r="C1110" s="276"/>
      <c r="D1110" s="386"/>
      <c r="E1110" s="386">
        <v>5.58</v>
      </c>
      <c r="F1110" s="386"/>
      <c r="G1110" s="386">
        <v>3</v>
      </c>
      <c r="H1110" s="386">
        <f t="shared" si="87"/>
        <v>16.739999999999998</v>
      </c>
    </row>
    <row r="1111" spans="1:8" s="275" customFormat="1" ht="10.15" x14ac:dyDescent="0.2">
      <c r="A1111" s="282"/>
      <c r="B1111" s="279"/>
      <c r="C1111" s="276"/>
      <c r="D1111" s="386"/>
      <c r="E1111" s="386">
        <v>5.58</v>
      </c>
      <c r="F1111" s="386"/>
      <c r="G1111" s="386">
        <v>5.85</v>
      </c>
      <c r="H1111" s="386">
        <f t="shared" si="87"/>
        <v>32.64</v>
      </c>
    </row>
    <row r="1112" spans="1:8" s="275" customFormat="1" ht="10.15" x14ac:dyDescent="0.2">
      <c r="A1112" s="282"/>
      <c r="B1112" s="279"/>
      <c r="C1112" s="276"/>
      <c r="D1112" s="386">
        <v>3</v>
      </c>
      <c r="E1112" s="386">
        <v>5.68</v>
      </c>
      <c r="F1112" s="386"/>
      <c r="G1112" s="386">
        <v>3</v>
      </c>
      <c r="H1112" s="386">
        <f t="shared" si="87"/>
        <v>51.12</v>
      </c>
    </row>
    <row r="1113" spans="1:8" s="275" customFormat="1" x14ac:dyDescent="0.2">
      <c r="A1113" s="282"/>
      <c r="B1113" s="279" t="s">
        <v>1440</v>
      </c>
      <c r="C1113" s="276"/>
      <c r="D1113" s="386">
        <v>4</v>
      </c>
      <c r="E1113" s="386">
        <v>1.1499999999999999</v>
      </c>
      <c r="F1113" s="386"/>
      <c r="G1113" s="386">
        <v>4.5</v>
      </c>
      <c r="H1113" s="386">
        <f t="shared" si="87"/>
        <v>20.7</v>
      </c>
    </row>
    <row r="1114" spans="1:8" s="275" customFormat="1" ht="10.15" x14ac:dyDescent="0.2">
      <c r="A1114" s="282"/>
      <c r="B1114" s="284" t="str">
        <f>"Total item "&amp;A1108</f>
        <v>Total item 8.10</v>
      </c>
      <c r="C1114" s="276"/>
      <c r="D1114" s="386"/>
      <c r="E1114" s="386"/>
      <c r="F1114" s="386"/>
      <c r="G1114" s="386"/>
      <c r="H1114" s="383">
        <f>SUM(H1109:H1113)</f>
        <v>225</v>
      </c>
    </row>
    <row r="1115" spans="1:8" s="275" customFormat="1" ht="10.15" x14ac:dyDescent="0.2">
      <c r="A1115" s="282"/>
      <c r="B1115" s="126"/>
      <c r="C1115" s="119"/>
      <c r="D1115" s="384"/>
      <c r="E1115" s="384"/>
      <c r="F1115" s="384"/>
      <c r="G1115" s="384"/>
      <c r="H1115" s="384"/>
    </row>
    <row r="1116" spans="1:8" s="258" customFormat="1" ht="20.45" x14ac:dyDescent="0.2">
      <c r="A1116" s="280" t="s">
        <v>1034</v>
      </c>
      <c r="B1116" s="261" t="s">
        <v>1119</v>
      </c>
      <c r="C1116" s="281" t="s">
        <v>1108</v>
      </c>
      <c r="D1116" s="383"/>
      <c r="E1116" s="383"/>
      <c r="F1116" s="383"/>
      <c r="G1116" s="383"/>
      <c r="H1116" s="383"/>
    </row>
    <row r="1117" spans="1:8" s="275" customFormat="1" x14ac:dyDescent="0.2">
      <c r="A1117" s="282"/>
      <c r="B1117" s="279" t="s">
        <v>1033</v>
      </c>
      <c r="C1117" s="276"/>
      <c r="D1117" s="386">
        <v>1</v>
      </c>
      <c r="E1117" s="386">
        <v>0.7</v>
      </c>
      <c r="F1117" s="386">
        <v>1</v>
      </c>
      <c r="G1117" s="386"/>
      <c r="H1117" s="386">
        <f t="shared" ref="H1117" si="88">ROUND(PRODUCT(D1117:G1117),2)</f>
        <v>0.7</v>
      </c>
    </row>
    <row r="1118" spans="1:8" s="275" customFormat="1" ht="10.15" x14ac:dyDescent="0.2">
      <c r="A1118" s="282"/>
      <c r="B1118" s="284" t="str">
        <f>"Total item "&amp;A1116</f>
        <v>Total item 8.11</v>
      </c>
      <c r="C1118" s="276"/>
      <c r="D1118" s="386"/>
      <c r="E1118" s="386"/>
      <c r="F1118" s="386"/>
      <c r="G1118" s="386"/>
      <c r="H1118" s="383">
        <f>SUM(H1117:H1117)</f>
        <v>0.7</v>
      </c>
    </row>
    <row r="1119" spans="1:8" s="275" customFormat="1" ht="10.15" x14ac:dyDescent="0.2">
      <c r="A1119" s="282"/>
      <c r="B1119" s="126"/>
      <c r="C1119" s="119"/>
      <c r="D1119" s="384"/>
      <c r="E1119" s="384"/>
      <c r="F1119" s="384"/>
      <c r="G1119" s="384"/>
      <c r="H1119" s="384"/>
    </row>
    <row r="1120" spans="1:8" s="107" customFormat="1" ht="10.15" x14ac:dyDescent="0.2">
      <c r="A1120" s="121" t="s">
        <v>61</v>
      </c>
      <c r="B1120" s="122" t="s">
        <v>107</v>
      </c>
      <c r="C1120" s="123"/>
      <c r="D1120" s="389"/>
      <c r="E1120" s="389"/>
      <c r="F1120" s="389"/>
      <c r="G1120" s="389"/>
      <c r="H1120" s="389"/>
    </row>
    <row r="1121" spans="1:8" s="275" customFormat="1" ht="10.15" x14ac:dyDescent="0.2">
      <c r="A1121" s="282"/>
      <c r="B1121" s="126"/>
      <c r="C1121" s="119"/>
      <c r="D1121" s="384"/>
      <c r="E1121" s="384"/>
      <c r="F1121" s="384"/>
      <c r="G1121" s="384"/>
      <c r="H1121" s="384"/>
    </row>
    <row r="1122" spans="1:8" s="258" customFormat="1" ht="22.5" x14ac:dyDescent="0.2">
      <c r="A1122" s="280" t="s">
        <v>62</v>
      </c>
      <c r="B1122" s="261" t="s">
        <v>1263</v>
      </c>
      <c r="C1122" s="281" t="s">
        <v>1108</v>
      </c>
      <c r="D1122" s="383"/>
      <c r="E1122" s="385"/>
      <c r="F1122" s="383"/>
      <c r="G1122" s="383"/>
      <c r="H1122" s="383"/>
    </row>
    <row r="1123" spans="1:8" s="275" customFormat="1" x14ac:dyDescent="0.2">
      <c r="A1123" s="282"/>
      <c r="B1123" s="279" t="s">
        <v>1265</v>
      </c>
      <c r="C1123" s="276"/>
      <c r="D1123" s="386">
        <f>H1396</f>
        <v>3897.8100000000099</v>
      </c>
      <c r="E1123" s="386"/>
      <c r="F1123" s="386"/>
      <c r="G1123" s="386"/>
      <c r="H1123" s="386">
        <f t="shared" ref="H1123:H1124" si="89">ROUND(PRODUCT(D1123:G1123),2)</f>
        <v>3897.81</v>
      </c>
    </row>
    <row r="1124" spans="1:8" s="275" customFormat="1" x14ac:dyDescent="0.2">
      <c r="A1124" s="282"/>
      <c r="B1124" s="279" t="s">
        <v>1261</v>
      </c>
      <c r="C1124" s="276"/>
      <c r="D1124" s="386">
        <f>H1129</f>
        <v>665.63</v>
      </c>
      <c r="E1124" s="386"/>
      <c r="F1124" s="386"/>
      <c r="G1124" s="386"/>
      <c r="H1124" s="386">
        <f t="shared" si="89"/>
        <v>665.63</v>
      </c>
    </row>
    <row r="1125" spans="1:8" s="275" customFormat="1" ht="10.15" x14ac:dyDescent="0.2">
      <c r="A1125" s="282"/>
      <c r="B1125" s="284" t="str">
        <f>"Total item "&amp;A1122</f>
        <v>Total item 9.1</v>
      </c>
      <c r="C1125" s="276"/>
      <c r="D1125" s="386"/>
      <c r="E1125" s="386"/>
      <c r="F1125" s="386"/>
      <c r="G1125" s="386"/>
      <c r="H1125" s="383">
        <f>SUM(H1123:H1124)</f>
        <v>4563.4399999999996</v>
      </c>
    </row>
    <row r="1126" spans="1:8" s="275" customFormat="1" ht="10.15" x14ac:dyDescent="0.2">
      <c r="A1126" s="282"/>
      <c r="B1126" s="126"/>
      <c r="C1126" s="119"/>
      <c r="D1126" s="384"/>
      <c r="E1126" s="384"/>
      <c r="F1126" s="384"/>
      <c r="G1126" s="384"/>
      <c r="H1126" s="384"/>
    </row>
    <row r="1127" spans="1:8" s="258" customFormat="1" ht="22.5" x14ac:dyDescent="0.2">
      <c r="A1127" s="280" t="s">
        <v>63</v>
      </c>
      <c r="B1127" s="261" t="s">
        <v>1267</v>
      </c>
      <c r="C1127" s="281" t="s">
        <v>1108</v>
      </c>
      <c r="D1127" s="383"/>
      <c r="E1127" s="385"/>
      <c r="F1127" s="383"/>
      <c r="G1127" s="383"/>
      <c r="H1127" s="383"/>
    </row>
    <row r="1128" spans="1:8" s="275" customFormat="1" ht="10.15" x14ac:dyDescent="0.2">
      <c r="A1128" s="282"/>
      <c r="B1128" s="279" t="s">
        <v>1264</v>
      </c>
      <c r="C1128" s="276"/>
      <c r="D1128" s="386">
        <v>665.63</v>
      </c>
      <c r="E1128" s="386"/>
      <c r="F1128" s="386"/>
      <c r="G1128" s="386"/>
      <c r="H1128" s="386">
        <f t="shared" ref="H1128" si="90">ROUND(PRODUCT(D1128:G1128),2)</f>
        <v>665.63</v>
      </c>
    </row>
    <row r="1129" spans="1:8" s="275" customFormat="1" ht="10.15" x14ac:dyDescent="0.2">
      <c r="A1129" s="282"/>
      <c r="B1129" s="284" t="str">
        <f>"Total item "&amp;A1127</f>
        <v>Total item 9.2</v>
      </c>
      <c r="C1129" s="276"/>
      <c r="D1129" s="386"/>
      <c r="E1129" s="386"/>
      <c r="F1129" s="386"/>
      <c r="G1129" s="386"/>
      <c r="H1129" s="383">
        <f>SUM(H1128)</f>
        <v>665.63</v>
      </c>
    </row>
    <row r="1130" spans="1:8" s="275" customFormat="1" ht="10.15" x14ac:dyDescent="0.2">
      <c r="A1130" s="282"/>
      <c r="B1130" s="126"/>
      <c r="C1130" s="119"/>
      <c r="D1130" s="384"/>
      <c r="E1130" s="384"/>
      <c r="F1130" s="384"/>
      <c r="G1130" s="384"/>
      <c r="H1130" s="384"/>
    </row>
    <row r="1131" spans="1:8" s="258" customFormat="1" ht="22.5" x14ac:dyDescent="0.2">
      <c r="A1131" s="280" t="s">
        <v>64</v>
      </c>
      <c r="B1131" s="261" t="s">
        <v>1269</v>
      </c>
      <c r="C1131" s="281" t="s">
        <v>1108</v>
      </c>
      <c r="D1131" s="383"/>
      <c r="E1131" s="385"/>
      <c r="F1131" s="383"/>
      <c r="G1131" s="383"/>
      <c r="H1131" s="383"/>
    </row>
    <row r="1132" spans="1:8" s="275" customFormat="1" x14ac:dyDescent="0.2">
      <c r="A1132" s="282"/>
      <c r="B1132" s="284" t="s">
        <v>553</v>
      </c>
      <c r="C1132" s="276"/>
      <c r="D1132" s="386"/>
      <c r="E1132" s="386"/>
      <c r="F1132" s="386"/>
      <c r="G1132" s="386"/>
      <c r="H1132" s="386"/>
    </row>
    <row r="1133" spans="1:8" s="275" customFormat="1" x14ac:dyDescent="0.2">
      <c r="A1133" s="282"/>
      <c r="B1133" s="284" t="s">
        <v>460</v>
      </c>
      <c r="C1133" s="276"/>
      <c r="D1133" s="386"/>
      <c r="E1133" s="386"/>
      <c r="F1133" s="386"/>
      <c r="G1133" s="386"/>
      <c r="H1133" s="386"/>
    </row>
    <row r="1134" spans="1:8" s="275" customFormat="1" ht="10.15" x14ac:dyDescent="0.2">
      <c r="A1134" s="282"/>
      <c r="B1134" s="279" t="s">
        <v>462</v>
      </c>
      <c r="C1134" s="276"/>
      <c r="D1134" s="386">
        <v>2</v>
      </c>
      <c r="E1134" s="386">
        <v>6.92</v>
      </c>
      <c r="F1134" s="386"/>
      <c r="G1134" s="386">
        <v>3</v>
      </c>
      <c r="H1134" s="386">
        <f t="shared" ref="H1134:H1155" si="91">ROUND(PRODUCT(D1134:G1134),2)</f>
        <v>41.52</v>
      </c>
    </row>
    <row r="1135" spans="1:8" s="275" customFormat="1" ht="10.15" x14ac:dyDescent="0.2">
      <c r="A1135" s="282"/>
      <c r="B1135" s="279"/>
      <c r="C1135" s="276"/>
      <c r="D1135" s="386">
        <v>2</v>
      </c>
      <c r="E1135" s="386">
        <v>6.18</v>
      </c>
      <c r="F1135" s="386"/>
      <c r="G1135" s="386">
        <v>3</v>
      </c>
      <c r="H1135" s="386">
        <f t="shared" si="91"/>
        <v>37.08</v>
      </c>
    </row>
    <row r="1136" spans="1:8" s="275" customFormat="1" ht="10.15" x14ac:dyDescent="0.2">
      <c r="A1136" s="282"/>
      <c r="B1136" s="279" t="s">
        <v>463</v>
      </c>
      <c r="C1136" s="276"/>
      <c r="D1136" s="386">
        <v>2</v>
      </c>
      <c r="E1136" s="386">
        <v>6.18</v>
      </c>
      <c r="F1136" s="386"/>
      <c r="G1136" s="386">
        <v>3</v>
      </c>
      <c r="H1136" s="386">
        <f t="shared" si="91"/>
        <v>37.08</v>
      </c>
    </row>
    <row r="1137" spans="1:8" s="275" customFormat="1" ht="10.15" x14ac:dyDescent="0.2">
      <c r="A1137" s="282"/>
      <c r="B1137" s="279"/>
      <c r="C1137" s="276"/>
      <c r="D1137" s="386">
        <v>2</v>
      </c>
      <c r="E1137" s="386">
        <v>3.4</v>
      </c>
      <c r="F1137" s="386"/>
      <c r="G1137" s="386">
        <v>3</v>
      </c>
      <c r="H1137" s="386">
        <f t="shared" si="91"/>
        <v>20.399999999999999</v>
      </c>
    </row>
    <row r="1138" spans="1:8" s="275" customFormat="1" ht="10.15" x14ac:dyDescent="0.2">
      <c r="A1138" s="282"/>
      <c r="B1138" s="279" t="s">
        <v>464</v>
      </c>
      <c r="C1138" s="276"/>
      <c r="D1138" s="386">
        <v>2</v>
      </c>
      <c r="E1138" s="386">
        <v>3.47</v>
      </c>
      <c r="F1138" s="386"/>
      <c r="G1138" s="386">
        <v>3</v>
      </c>
      <c r="H1138" s="386">
        <f t="shared" si="91"/>
        <v>20.82</v>
      </c>
    </row>
    <row r="1139" spans="1:8" s="275" customFormat="1" ht="10.15" x14ac:dyDescent="0.2">
      <c r="A1139" s="282"/>
      <c r="B1139" s="279"/>
      <c r="C1139" s="276"/>
      <c r="D1139" s="386">
        <v>2</v>
      </c>
      <c r="E1139" s="386">
        <v>6.18</v>
      </c>
      <c r="F1139" s="386"/>
      <c r="G1139" s="386">
        <v>3</v>
      </c>
      <c r="H1139" s="386">
        <f t="shared" si="91"/>
        <v>37.08</v>
      </c>
    </row>
    <row r="1140" spans="1:8" s="275" customFormat="1" ht="10.15" x14ac:dyDescent="0.2">
      <c r="A1140" s="282"/>
      <c r="B1140" s="279" t="s">
        <v>564</v>
      </c>
      <c r="C1140" s="276"/>
      <c r="D1140" s="386"/>
      <c r="E1140" s="386">
        <v>14.1</v>
      </c>
      <c r="F1140" s="386"/>
      <c r="G1140" s="386">
        <v>3</v>
      </c>
      <c r="H1140" s="386">
        <f t="shared" si="91"/>
        <v>42.3</v>
      </c>
    </row>
    <row r="1141" spans="1:8" s="275" customFormat="1" ht="10.15" x14ac:dyDescent="0.2">
      <c r="A1141" s="282"/>
      <c r="B1141" s="279"/>
      <c r="C1141" s="276"/>
      <c r="D1141" s="386">
        <v>2</v>
      </c>
      <c r="E1141" s="386">
        <v>2.15</v>
      </c>
      <c r="F1141" s="386"/>
      <c r="G1141" s="386">
        <v>3</v>
      </c>
      <c r="H1141" s="386">
        <f t="shared" si="91"/>
        <v>12.9</v>
      </c>
    </row>
    <row r="1142" spans="1:8" s="275" customFormat="1" ht="10.15" x14ac:dyDescent="0.2">
      <c r="A1142" s="282"/>
      <c r="B1142" s="279"/>
      <c r="C1142" s="276"/>
      <c r="D1142" s="386"/>
      <c r="E1142" s="386">
        <v>14.57</v>
      </c>
      <c r="F1142" s="386"/>
      <c r="G1142" s="386">
        <v>3</v>
      </c>
      <c r="H1142" s="386">
        <f t="shared" si="91"/>
        <v>43.71</v>
      </c>
    </row>
    <row r="1143" spans="1:8" s="275" customFormat="1" ht="10.15" x14ac:dyDescent="0.2">
      <c r="A1143" s="282"/>
      <c r="B1143" s="279"/>
      <c r="C1143" s="276"/>
      <c r="D1143" s="386"/>
      <c r="E1143" s="386">
        <v>2.7</v>
      </c>
      <c r="F1143" s="386"/>
      <c r="G1143" s="386">
        <v>3</v>
      </c>
      <c r="H1143" s="386">
        <f t="shared" si="91"/>
        <v>8.1</v>
      </c>
    </row>
    <row r="1144" spans="1:8" s="275" customFormat="1" ht="10.15" x14ac:dyDescent="0.2">
      <c r="A1144" s="282"/>
      <c r="B1144" s="279"/>
      <c r="C1144" s="276"/>
      <c r="D1144" s="386"/>
      <c r="E1144" s="386">
        <v>2.13</v>
      </c>
      <c r="F1144" s="386"/>
      <c r="G1144" s="386">
        <v>3</v>
      </c>
      <c r="H1144" s="386">
        <f t="shared" si="91"/>
        <v>6.39</v>
      </c>
    </row>
    <row r="1145" spans="1:8" s="275" customFormat="1" ht="10.15" x14ac:dyDescent="0.2">
      <c r="A1145" s="282"/>
      <c r="B1145" s="279"/>
      <c r="C1145" s="276"/>
      <c r="D1145" s="386">
        <v>2</v>
      </c>
      <c r="E1145" s="386">
        <v>0.9</v>
      </c>
      <c r="F1145" s="386"/>
      <c r="G1145" s="386">
        <v>3</v>
      </c>
      <c r="H1145" s="386">
        <f t="shared" si="91"/>
        <v>5.4</v>
      </c>
    </row>
    <row r="1146" spans="1:8" s="275" customFormat="1" ht="10.15" x14ac:dyDescent="0.2">
      <c r="A1146" s="282"/>
      <c r="B1146" s="279"/>
      <c r="C1146" s="276"/>
      <c r="D1146" s="386">
        <v>2</v>
      </c>
      <c r="E1146" s="386">
        <v>1.93</v>
      </c>
      <c r="F1146" s="386"/>
      <c r="G1146" s="386">
        <v>3</v>
      </c>
      <c r="H1146" s="386">
        <f t="shared" si="91"/>
        <v>11.58</v>
      </c>
    </row>
    <row r="1147" spans="1:8" s="275" customFormat="1" ht="10.15" x14ac:dyDescent="0.2">
      <c r="A1147" s="282"/>
      <c r="B1147" s="279" t="s">
        <v>467</v>
      </c>
      <c r="C1147" s="276"/>
      <c r="D1147" s="386"/>
      <c r="E1147" s="386">
        <v>6.5</v>
      </c>
      <c r="F1147" s="386"/>
      <c r="G1147" s="386">
        <v>5.95</v>
      </c>
      <c r="H1147" s="386">
        <f t="shared" si="91"/>
        <v>38.68</v>
      </c>
    </row>
    <row r="1148" spans="1:8" s="275" customFormat="1" ht="10.15" x14ac:dyDescent="0.2">
      <c r="A1148" s="282"/>
      <c r="B1148" s="279"/>
      <c r="C1148" s="276"/>
      <c r="D1148" s="386">
        <v>2</v>
      </c>
      <c r="E1148" s="386">
        <v>0.57999999999999996</v>
      </c>
      <c r="F1148" s="386"/>
      <c r="G1148" s="386">
        <v>5.95</v>
      </c>
      <c r="H1148" s="386">
        <f t="shared" si="91"/>
        <v>6.9</v>
      </c>
    </row>
    <row r="1149" spans="1:8" s="275" customFormat="1" ht="10.15" x14ac:dyDescent="0.2">
      <c r="A1149" s="282"/>
      <c r="B1149" s="279"/>
      <c r="C1149" s="276"/>
      <c r="D1149" s="386">
        <v>2</v>
      </c>
      <c r="E1149" s="386">
        <v>0.52</v>
      </c>
      <c r="F1149" s="386"/>
      <c r="G1149" s="386">
        <v>5.95</v>
      </c>
      <c r="H1149" s="386">
        <f t="shared" si="91"/>
        <v>6.19</v>
      </c>
    </row>
    <row r="1150" spans="1:8" s="275" customFormat="1" ht="10.15" x14ac:dyDescent="0.2">
      <c r="A1150" s="282"/>
      <c r="B1150" s="279"/>
      <c r="C1150" s="276"/>
      <c r="D1150" s="386">
        <v>2</v>
      </c>
      <c r="E1150" s="386">
        <v>1.45</v>
      </c>
      <c r="F1150" s="386"/>
      <c r="G1150" s="386">
        <v>5.95</v>
      </c>
      <c r="H1150" s="386">
        <f t="shared" si="91"/>
        <v>17.260000000000002</v>
      </c>
    </row>
    <row r="1151" spans="1:8" s="275" customFormat="1" ht="10.15" x14ac:dyDescent="0.2">
      <c r="A1151" s="282"/>
      <c r="B1151" s="279" t="s">
        <v>468</v>
      </c>
      <c r="C1151" s="276"/>
      <c r="D1151" s="386"/>
      <c r="E1151" s="386">
        <v>2.23</v>
      </c>
      <c r="F1151" s="386"/>
      <c r="G1151" s="386">
        <v>5.95</v>
      </c>
      <c r="H1151" s="386">
        <f t="shared" si="91"/>
        <v>13.27</v>
      </c>
    </row>
    <row r="1152" spans="1:8" s="275" customFormat="1" ht="10.15" x14ac:dyDescent="0.2">
      <c r="A1152" s="282"/>
      <c r="B1152" s="279"/>
      <c r="C1152" s="276"/>
      <c r="D1152" s="386"/>
      <c r="E1152" s="386">
        <v>3.72</v>
      </c>
      <c r="F1152" s="386"/>
      <c r="G1152" s="386">
        <v>5.95</v>
      </c>
      <c r="H1152" s="386">
        <f t="shared" si="91"/>
        <v>22.13</v>
      </c>
    </row>
    <row r="1153" spans="1:8" s="275" customFormat="1" x14ac:dyDescent="0.2">
      <c r="A1153" s="282"/>
      <c r="B1153" s="279" t="s">
        <v>469</v>
      </c>
      <c r="C1153" s="276"/>
      <c r="D1153" s="386"/>
      <c r="E1153" s="386">
        <v>10.92</v>
      </c>
      <c r="F1153" s="386"/>
      <c r="G1153" s="386">
        <v>7.3</v>
      </c>
      <c r="H1153" s="386">
        <f t="shared" si="91"/>
        <v>79.72</v>
      </c>
    </row>
    <row r="1154" spans="1:8" s="275" customFormat="1" ht="10.15" x14ac:dyDescent="0.2">
      <c r="A1154" s="282"/>
      <c r="B1154" s="279"/>
      <c r="C1154" s="276"/>
      <c r="D1154" s="386"/>
      <c r="E1154" s="386">
        <v>3.6</v>
      </c>
      <c r="F1154" s="386"/>
      <c r="G1154" s="386">
        <v>7.3</v>
      </c>
      <c r="H1154" s="386">
        <f t="shared" si="91"/>
        <v>26.28</v>
      </c>
    </row>
    <row r="1155" spans="1:8" s="275" customFormat="1" ht="10.15" x14ac:dyDescent="0.2">
      <c r="A1155" s="282"/>
      <c r="B1155" s="279" t="s">
        <v>565</v>
      </c>
      <c r="C1155" s="276"/>
      <c r="D1155" s="386"/>
      <c r="E1155" s="386">
        <v>7.61</v>
      </c>
      <c r="F1155" s="386"/>
      <c r="G1155" s="386">
        <v>3</v>
      </c>
      <c r="H1155" s="386">
        <f t="shared" si="91"/>
        <v>22.83</v>
      </c>
    </row>
    <row r="1156" spans="1:8" s="275" customFormat="1" x14ac:dyDescent="0.2">
      <c r="A1156" s="282"/>
      <c r="B1156" s="284" t="s">
        <v>470</v>
      </c>
      <c r="C1156" s="276"/>
      <c r="D1156" s="386"/>
      <c r="E1156" s="386"/>
      <c r="F1156" s="386"/>
      <c r="G1156" s="386"/>
      <c r="H1156" s="386"/>
    </row>
    <row r="1157" spans="1:8" s="275" customFormat="1" ht="10.15" x14ac:dyDescent="0.2">
      <c r="A1157" s="282"/>
      <c r="B1157" s="279" t="s">
        <v>471</v>
      </c>
      <c r="C1157" s="276"/>
      <c r="D1157" s="386">
        <v>2</v>
      </c>
      <c r="E1157" s="386">
        <v>4.5</v>
      </c>
      <c r="F1157" s="386"/>
      <c r="G1157" s="386">
        <v>2.6</v>
      </c>
      <c r="H1157" s="386">
        <f t="shared" ref="H1157:H1202" si="92">ROUND(PRODUCT(D1157:G1157),2)</f>
        <v>23.4</v>
      </c>
    </row>
    <row r="1158" spans="1:8" s="275" customFormat="1" ht="10.15" x14ac:dyDescent="0.2">
      <c r="A1158" s="282"/>
      <c r="B1158" s="279"/>
      <c r="C1158" s="276"/>
      <c r="D1158" s="386">
        <v>2</v>
      </c>
      <c r="E1158" s="386">
        <v>6.82</v>
      </c>
      <c r="F1158" s="386"/>
      <c r="G1158" s="386">
        <v>2.6</v>
      </c>
      <c r="H1158" s="386">
        <f t="shared" si="92"/>
        <v>35.46</v>
      </c>
    </row>
    <row r="1159" spans="1:8" s="275" customFormat="1" x14ac:dyDescent="0.2">
      <c r="A1159" s="282"/>
      <c r="B1159" s="279" t="s">
        <v>566</v>
      </c>
      <c r="C1159" s="276"/>
      <c r="D1159" s="386">
        <v>2</v>
      </c>
      <c r="E1159" s="386">
        <v>4.5</v>
      </c>
      <c r="F1159" s="386"/>
      <c r="G1159" s="386">
        <v>2.6</v>
      </c>
      <c r="H1159" s="386">
        <f t="shared" si="92"/>
        <v>23.4</v>
      </c>
    </row>
    <row r="1160" spans="1:8" s="275" customFormat="1" x14ac:dyDescent="0.2">
      <c r="A1160" s="282"/>
      <c r="B1160" s="279" t="s">
        <v>567</v>
      </c>
      <c r="C1160" s="276"/>
      <c r="D1160" s="386"/>
      <c r="E1160" s="386">
        <v>5.14</v>
      </c>
      <c r="F1160" s="386"/>
      <c r="G1160" s="386">
        <v>1.1000000000000001</v>
      </c>
      <c r="H1160" s="386">
        <f t="shared" si="92"/>
        <v>5.65</v>
      </c>
    </row>
    <row r="1161" spans="1:8" s="275" customFormat="1" ht="10.15" x14ac:dyDescent="0.2">
      <c r="A1161" s="282"/>
      <c r="B1161" s="279" t="s">
        <v>480</v>
      </c>
      <c r="C1161" s="276"/>
      <c r="D1161" s="386"/>
      <c r="E1161" s="386">
        <v>5</v>
      </c>
      <c r="F1161" s="386"/>
      <c r="G1161" s="386">
        <v>1.1000000000000001</v>
      </c>
      <c r="H1161" s="386">
        <f t="shared" si="92"/>
        <v>5.5</v>
      </c>
    </row>
    <row r="1162" spans="1:8" s="275" customFormat="1" ht="10.15" x14ac:dyDescent="0.2">
      <c r="A1162" s="282"/>
      <c r="B1162" s="279" t="s">
        <v>481</v>
      </c>
      <c r="C1162" s="276"/>
      <c r="D1162" s="386">
        <v>2</v>
      </c>
      <c r="E1162" s="386">
        <v>4</v>
      </c>
      <c r="F1162" s="386"/>
      <c r="G1162" s="386">
        <v>2.6</v>
      </c>
      <c r="H1162" s="386">
        <f t="shared" si="92"/>
        <v>20.8</v>
      </c>
    </row>
    <row r="1163" spans="1:8" s="275" customFormat="1" ht="10.15" x14ac:dyDescent="0.2">
      <c r="A1163" s="282"/>
      <c r="B1163" s="279"/>
      <c r="C1163" s="276"/>
      <c r="D1163" s="386">
        <v>2</v>
      </c>
      <c r="E1163" s="386">
        <v>7.05</v>
      </c>
      <c r="F1163" s="386"/>
      <c r="G1163" s="386">
        <v>2.6</v>
      </c>
      <c r="H1163" s="386">
        <f t="shared" si="92"/>
        <v>36.659999999999997</v>
      </c>
    </row>
    <row r="1164" spans="1:8" s="275" customFormat="1" x14ac:dyDescent="0.2">
      <c r="A1164" s="282"/>
      <c r="B1164" s="279" t="s">
        <v>566</v>
      </c>
      <c r="C1164" s="276"/>
      <c r="D1164" s="386">
        <v>2</v>
      </c>
      <c r="E1164" s="386">
        <v>4</v>
      </c>
      <c r="F1164" s="386"/>
      <c r="G1164" s="386">
        <v>2.6</v>
      </c>
      <c r="H1164" s="386">
        <f t="shared" si="92"/>
        <v>20.8</v>
      </c>
    </row>
    <row r="1165" spans="1:8" s="275" customFormat="1" ht="10.15" x14ac:dyDescent="0.2">
      <c r="A1165" s="282"/>
      <c r="B1165" s="279" t="s">
        <v>482</v>
      </c>
      <c r="C1165" s="276"/>
      <c r="D1165" s="386">
        <v>2</v>
      </c>
      <c r="E1165" s="386">
        <v>4</v>
      </c>
      <c r="F1165" s="386"/>
      <c r="G1165" s="386">
        <v>2.6</v>
      </c>
      <c r="H1165" s="386">
        <f t="shared" si="92"/>
        <v>20.8</v>
      </c>
    </row>
    <row r="1166" spans="1:8" s="275" customFormat="1" ht="10.15" x14ac:dyDescent="0.2">
      <c r="A1166" s="282"/>
      <c r="B1166" s="279"/>
      <c r="C1166" s="276"/>
      <c r="D1166" s="386">
        <v>2</v>
      </c>
      <c r="E1166" s="386">
        <v>6.93</v>
      </c>
      <c r="F1166" s="386"/>
      <c r="G1166" s="386">
        <v>2.6</v>
      </c>
      <c r="H1166" s="386">
        <f t="shared" si="92"/>
        <v>36.04</v>
      </c>
    </row>
    <row r="1167" spans="1:8" s="275" customFormat="1" x14ac:dyDescent="0.2">
      <c r="A1167" s="282"/>
      <c r="B1167" s="279" t="s">
        <v>566</v>
      </c>
      <c r="C1167" s="276"/>
      <c r="D1167" s="386">
        <v>2</v>
      </c>
      <c r="E1167" s="386">
        <v>4</v>
      </c>
      <c r="F1167" s="386"/>
      <c r="G1167" s="386">
        <v>2.6</v>
      </c>
      <c r="H1167" s="386">
        <f t="shared" si="92"/>
        <v>20.8</v>
      </c>
    </row>
    <row r="1168" spans="1:8" s="275" customFormat="1" ht="10.15" x14ac:dyDescent="0.2">
      <c r="A1168" s="282"/>
      <c r="B1168" s="279" t="s">
        <v>483</v>
      </c>
      <c r="C1168" s="276"/>
      <c r="D1168" s="386">
        <v>2</v>
      </c>
      <c r="E1168" s="386">
        <v>4</v>
      </c>
      <c r="F1168" s="386"/>
      <c r="G1168" s="386">
        <v>2.6</v>
      </c>
      <c r="H1168" s="386">
        <f t="shared" si="92"/>
        <v>20.8</v>
      </c>
    </row>
    <row r="1169" spans="1:8" s="275" customFormat="1" ht="10.15" x14ac:dyDescent="0.2">
      <c r="A1169" s="282"/>
      <c r="B1169" s="279"/>
      <c r="C1169" s="276"/>
      <c r="D1169" s="386">
        <v>2</v>
      </c>
      <c r="E1169" s="386">
        <v>6.93</v>
      </c>
      <c r="F1169" s="386"/>
      <c r="G1169" s="386">
        <v>2.6</v>
      </c>
      <c r="H1169" s="386">
        <f t="shared" si="92"/>
        <v>36.04</v>
      </c>
    </row>
    <row r="1170" spans="1:8" s="275" customFormat="1" x14ac:dyDescent="0.2">
      <c r="A1170" s="282"/>
      <c r="B1170" s="279" t="s">
        <v>566</v>
      </c>
      <c r="C1170" s="276"/>
      <c r="D1170" s="386">
        <v>2</v>
      </c>
      <c r="E1170" s="386">
        <v>4</v>
      </c>
      <c r="F1170" s="386"/>
      <c r="G1170" s="386">
        <v>2.6</v>
      </c>
      <c r="H1170" s="386">
        <f t="shared" si="92"/>
        <v>20.8</v>
      </c>
    </row>
    <row r="1171" spans="1:8" s="275" customFormat="1" ht="10.15" x14ac:dyDescent="0.2">
      <c r="A1171" s="282"/>
      <c r="B1171" s="279" t="s">
        <v>484</v>
      </c>
      <c r="C1171" s="276"/>
      <c r="D1171" s="386">
        <v>2</v>
      </c>
      <c r="E1171" s="386">
        <v>4</v>
      </c>
      <c r="F1171" s="386"/>
      <c r="G1171" s="386">
        <v>2.6</v>
      </c>
      <c r="H1171" s="386">
        <f t="shared" si="92"/>
        <v>20.8</v>
      </c>
    </row>
    <row r="1172" spans="1:8" s="275" customFormat="1" ht="10.15" x14ac:dyDescent="0.2">
      <c r="A1172" s="282"/>
      <c r="B1172" s="279"/>
      <c r="C1172" s="276"/>
      <c r="D1172" s="386">
        <v>2</v>
      </c>
      <c r="E1172" s="386">
        <v>6.93</v>
      </c>
      <c r="F1172" s="386"/>
      <c r="G1172" s="386">
        <v>2.6</v>
      </c>
      <c r="H1172" s="386">
        <f t="shared" si="92"/>
        <v>36.04</v>
      </c>
    </row>
    <row r="1173" spans="1:8" s="275" customFormat="1" x14ac:dyDescent="0.2">
      <c r="A1173" s="282"/>
      <c r="B1173" s="279" t="s">
        <v>566</v>
      </c>
      <c r="C1173" s="276"/>
      <c r="D1173" s="386">
        <v>2</v>
      </c>
      <c r="E1173" s="386">
        <v>4</v>
      </c>
      <c r="F1173" s="386"/>
      <c r="G1173" s="386">
        <v>2.6</v>
      </c>
      <c r="H1173" s="386">
        <f t="shared" si="92"/>
        <v>20.8</v>
      </c>
    </row>
    <row r="1174" spans="1:8" s="275" customFormat="1" ht="10.15" x14ac:dyDescent="0.2">
      <c r="A1174" s="282"/>
      <c r="B1174" s="279" t="s">
        <v>485</v>
      </c>
      <c r="C1174" s="276"/>
      <c r="D1174" s="386">
        <v>2</v>
      </c>
      <c r="E1174" s="386">
        <v>4</v>
      </c>
      <c r="F1174" s="386"/>
      <c r="G1174" s="386">
        <v>2.6</v>
      </c>
      <c r="H1174" s="386">
        <f t="shared" si="92"/>
        <v>20.8</v>
      </c>
    </row>
    <row r="1175" spans="1:8" s="275" customFormat="1" ht="10.15" x14ac:dyDescent="0.2">
      <c r="A1175" s="282"/>
      <c r="B1175" s="279"/>
      <c r="C1175" s="276"/>
      <c r="D1175" s="386">
        <v>2</v>
      </c>
      <c r="E1175" s="386">
        <v>7.03</v>
      </c>
      <c r="F1175" s="386"/>
      <c r="G1175" s="386">
        <v>2.6</v>
      </c>
      <c r="H1175" s="386">
        <f t="shared" si="92"/>
        <v>36.56</v>
      </c>
    </row>
    <row r="1176" spans="1:8" s="275" customFormat="1" x14ac:dyDescent="0.2">
      <c r="A1176" s="282"/>
      <c r="B1176" s="279" t="s">
        <v>566</v>
      </c>
      <c r="C1176" s="276"/>
      <c r="D1176" s="386">
        <v>2</v>
      </c>
      <c r="E1176" s="386">
        <v>4</v>
      </c>
      <c r="F1176" s="386"/>
      <c r="G1176" s="386">
        <v>2.6</v>
      </c>
      <c r="H1176" s="386">
        <f t="shared" si="92"/>
        <v>20.8</v>
      </c>
    </row>
    <row r="1177" spans="1:8" s="275" customFormat="1" ht="10.15" x14ac:dyDescent="0.2">
      <c r="A1177" s="282"/>
      <c r="B1177" s="279" t="s">
        <v>486</v>
      </c>
      <c r="C1177" s="276"/>
      <c r="D1177" s="386">
        <v>2</v>
      </c>
      <c r="E1177" s="386">
        <v>7.05</v>
      </c>
      <c r="F1177" s="386"/>
      <c r="G1177" s="386">
        <v>2.6</v>
      </c>
      <c r="H1177" s="386">
        <f t="shared" si="92"/>
        <v>36.659999999999997</v>
      </c>
    </row>
    <row r="1178" spans="1:8" s="275" customFormat="1" ht="10.15" x14ac:dyDescent="0.2">
      <c r="A1178" s="282"/>
      <c r="B1178" s="279"/>
      <c r="C1178" s="276"/>
      <c r="D1178" s="386">
        <v>2</v>
      </c>
      <c r="E1178" s="386">
        <v>3.72</v>
      </c>
      <c r="F1178" s="386"/>
      <c r="G1178" s="386">
        <v>2.6</v>
      </c>
      <c r="H1178" s="386">
        <f t="shared" si="92"/>
        <v>19.34</v>
      </c>
    </row>
    <row r="1179" spans="1:8" s="275" customFormat="1" x14ac:dyDescent="0.2">
      <c r="A1179" s="282"/>
      <c r="B1179" s="279" t="s">
        <v>566</v>
      </c>
      <c r="C1179" s="276"/>
      <c r="D1179" s="386">
        <v>2</v>
      </c>
      <c r="E1179" s="386">
        <v>4.5</v>
      </c>
      <c r="F1179" s="386"/>
      <c r="G1179" s="386">
        <v>2.6</v>
      </c>
      <c r="H1179" s="386">
        <f t="shared" si="92"/>
        <v>23.4</v>
      </c>
    </row>
    <row r="1180" spans="1:8" s="275" customFormat="1" ht="10.15" x14ac:dyDescent="0.2">
      <c r="A1180" s="282"/>
      <c r="B1180" s="279" t="s">
        <v>487</v>
      </c>
      <c r="C1180" s="276"/>
      <c r="D1180" s="386">
        <v>2</v>
      </c>
      <c r="E1180" s="386">
        <v>6.93</v>
      </c>
      <c r="F1180" s="386"/>
      <c r="G1180" s="386">
        <v>2.6</v>
      </c>
      <c r="H1180" s="386">
        <f t="shared" si="92"/>
        <v>36.04</v>
      </c>
    </row>
    <row r="1181" spans="1:8" s="275" customFormat="1" ht="10.15" x14ac:dyDescent="0.2">
      <c r="A1181" s="282"/>
      <c r="B1181" s="279"/>
      <c r="C1181" s="276"/>
      <c r="D1181" s="386">
        <v>2</v>
      </c>
      <c r="E1181" s="386">
        <v>3.72</v>
      </c>
      <c r="F1181" s="386"/>
      <c r="G1181" s="386">
        <v>2.6</v>
      </c>
      <c r="H1181" s="386">
        <f t="shared" si="92"/>
        <v>19.34</v>
      </c>
    </row>
    <row r="1182" spans="1:8" s="275" customFormat="1" x14ac:dyDescent="0.2">
      <c r="A1182" s="282"/>
      <c r="B1182" s="279" t="s">
        <v>566</v>
      </c>
      <c r="C1182" s="276"/>
      <c r="D1182" s="386">
        <v>2</v>
      </c>
      <c r="E1182" s="386">
        <v>4.5</v>
      </c>
      <c r="F1182" s="386"/>
      <c r="G1182" s="386">
        <v>2.6</v>
      </c>
      <c r="H1182" s="386">
        <f t="shared" si="92"/>
        <v>23.4</v>
      </c>
    </row>
    <row r="1183" spans="1:8" s="275" customFormat="1" ht="10.15" x14ac:dyDescent="0.2">
      <c r="A1183" s="282"/>
      <c r="B1183" s="279" t="s">
        <v>488</v>
      </c>
      <c r="C1183" s="276"/>
      <c r="D1183" s="386">
        <v>2</v>
      </c>
      <c r="E1183" s="386">
        <v>6.93</v>
      </c>
      <c r="F1183" s="386"/>
      <c r="G1183" s="386">
        <v>2.6</v>
      </c>
      <c r="H1183" s="386">
        <f t="shared" si="92"/>
        <v>36.04</v>
      </c>
    </row>
    <row r="1184" spans="1:8" s="275" customFormat="1" ht="10.15" x14ac:dyDescent="0.2">
      <c r="A1184" s="282"/>
      <c r="B1184" s="279"/>
      <c r="C1184" s="276"/>
      <c r="D1184" s="386">
        <v>2</v>
      </c>
      <c r="E1184" s="386">
        <v>3.72</v>
      </c>
      <c r="F1184" s="386"/>
      <c r="G1184" s="386">
        <v>2.6</v>
      </c>
      <c r="H1184" s="386">
        <f t="shared" si="92"/>
        <v>19.34</v>
      </c>
    </row>
    <row r="1185" spans="1:8" s="275" customFormat="1" x14ac:dyDescent="0.2">
      <c r="A1185" s="282"/>
      <c r="B1185" s="279" t="s">
        <v>566</v>
      </c>
      <c r="C1185" s="276"/>
      <c r="D1185" s="386">
        <v>2</v>
      </c>
      <c r="E1185" s="386">
        <v>4.5</v>
      </c>
      <c r="F1185" s="386"/>
      <c r="G1185" s="386">
        <v>2.6</v>
      </c>
      <c r="H1185" s="386">
        <f t="shared" si="92"/>
        <v>23.4</v>
      </c>
    </row>
    <row r="1186" spans="1:8" s="275" customFormat="1" ht="10.15" x14ac:dyDescent="0.2">
      <c r="A1186" s="282"/>
      <c r="B1186" s="279" t="s">
        <v>489</v>
      </c>
      <c r="C1186" s="276"/>
      <c r="D1186" s="386">
        <v>2</v>
      </c>
      <c r="E1186" s="386">
        <v>6.93</v>
      </c>
      <c r="F1186" s="386"/>
      <c r="G1186" s="386">
        <v>2.6</v>
      </c>
      <c r="H1186" s="386">
        <f t="shared" si="92"/>
        <v>36.04</v>
      </c>
    </row>
    <row r="1187" spans="1:8" s="275" customFormat="1" ht="10.15" x14ac:dyDescent="0.2">
      <c r="A1187" s="282"/>
      <c r="B1187" s="279"/>
      <c r="C1187" s="276"/>
      <c r="D1187" s="386">
        <v>2</v>
      </c>
      <c r="E1187" s="386">
        <v>3.72</v>
      </c>
      <c r="F1187" s="386"/>
      <c r="G1187" s="386">
        <v>2.6</v>
      </c>
      <c r="H1187" s="386">
        <f t="shared" si="92"/>
        <v>19.34</v>
      </c>
    </row>
    <row r="1188" spans="1:8" s="275" customFormat="1" x14ac:dyDescent="0.2">
      <c r="A1188" s="282"/>
      <c r="B1188" s="279" t="s">
        <v>566</v>
      </c>
      <c r="C1188" s="276"/>
      <c r="D1188" s="386">
        <v>2</v>
      </c>
      <c r="E1188" s="386">
        <v>4.5</v>
      </c>
      <c r="F1188" s="386"/>
      <c r="G1188" s="386">
        <v>2.6</v>
      </c>
      <c r="H1188" s="386">
        <f t="shared" si="92"/>
        <v>23.4</v>
      </c>
    </row>
    <row r="1189" spans="1:8" s="275" customFormat="1" ht="10.15" x14ac:dyDescent="0.2">
      <c r="A1189" s="282"/>
      <c r="B1189" s="279" t="s">
        <v>490</v>
      </c>
      <c r="C1189" s="276"/>
      <c r="D1189" s="386">
        <v>2</v>
      </c>
      <c r="E1189" s="386">
        <v>7.03</v>
      </c>
      <c r="F1189" s="386"/>
      <c r="G1189" s="386">
        <v>2.6</v>
      </c>
      <c r="H1189" s="386">
        <f t="shared" si="92"/>
        <v>36.56</v>
      </c>
    </row>
    <row r="1190" spans="1:8" s="275" customFormat="1" ht="10.15" x14ac:dyDescent="0.2">
      <c r="A1190" s="282"/>
      <c r="B1190" s="279"/>
      <c r="C1190" s="276"/>
      <c r="D1190" s="386">
        <v>2</v>
      </c>
      <c r="E1190" s="386">
        <v>3.72</v>
      </c>
      <c r="F1190" s="386"/>
      <c r="G1190" s="386">
        <v>2.6</v>
      </c>
      <c r="H1190" s="386">
        <f t="shared" si="92"/>
        <v>19.34</v>
      </c>
    </row>
    <row r="1191" spans="1:8" s="275" customFormat="1" x14ac:dyDescent="0.2">
      <c r="A1191" s="282"/>
      <c r="B1191" s="279" t="s">
        <v>566</v>
      </c>
      <c r="C1191" s="276"/>
      <c r="D1191" s="386">
        <v>2</v>
      </c>
      <c r="E1191" s="386">
        <v>4.5</v>
      </c>
      <c r="F1191" s="386"/>
      <c r="G1191" s="386">
        <v>2.6</v>
      </c>
      <c r="H1191" s="386">
        <f t="shared" si="92"/>
        <v>23.4</v>
      </c>
    </row>
    <row r="1192" spans="1:8" s="275" customFormat="1" x14ac:dyDescent="0.2">
      <c r="A1192" s="282"/>
      <c r="B1192" s="279" t="s">
        <v>491</v>
      </c>
      <c r="C1192" s="276"/>
      <c r="D1192" s="386">
        <v>2</v>
      </c>
      <c r="E1192" s="386">
        <v>3.22</v>
      </c>
      <c r="F1192" s="386"/>
      <c r="G1192" s="386">
        <v>2.6</v>
      </c>
      <c r="H1192" s="386">
        <f t="shared" si="92"/>
        <v>16.739999999999998</v>
      </c>
    </row>
    <row r="1193" spans="1:8" s="275" customFormat="1" ht="10.15" x14ac:dyDescent="0.2">
      <c r="A1193" s="282"/>
      <c r="B1193" s="279"/>
      <c r="C1193" s="276"/>
      <c r="D1193" s="386">
        <v>2</v>
      </c>
      <c r="E1193" s="386">
        <v>3.2</v>
      </c>
      <c r="F1193" s="386"/>
      <c r="G1193" s="386">
        <v>2.6</v>
      </c>
      <c r="H1193" s="386">
        <f t="shared" si="92"/>
        <v>16.64</v>
      </c>
    </row>
    <row r="1194" spans="1:8" s="275" customFormat="1" x14ac:dyDescent="0.2">
      <c r="A1194" s="282"/>
      <c r="B1194" s="279" t="s">
        <v>492</v>
      </c>
      <c r="C1194" s="276"/>
      <c r="D1194" s="386">
        <v>2</v>
      </c>
      <c r="E1194" s="386">
        <v>3.85</v>
      </c>
      <c r="F1194" s="386"/>
      <c r="G1194" s="386">
        <v>2.6</v>
      </c>
      <c r="H1194" s="386">
        <f t="shared" si="92"/>
        <v>20.02</v>
      </c>
    </row>
    <row r="1195" spans="1:8" s="275" customFormat="1" ht="10.15" x14ac:dyDescent="0.2">
      <c r="A1195" s="282"/>
      <c r="B1195" s="279"/>
      <c r="C1195" s="276"/>
      <c r="D1195" s="386"/>
      <c r="E1195" s="386">
        <v>0.9</v>
      </c>
      <c r="F1195" s="386"/>
      <c r="G1195" s="386">
        <v>2.6</v>
      </c>
      <c r="H1195" s="386">
        <f t="shared" si="92"/>
        <v>2.34</v>
      </c>
    </row>
    <row r="1196" spans="1:8" s="275" customFormat="1" ht="10.15" x14ac:dyDescent="0.2">
      <c r="A1196" s="282"/>
      <c r="B1196" s="279" t="s">
        <v>493</v>
      </c>
      <c r="C1196" s="276"/>
      <c r="D1196" s="386"/>
      <c r="E1196" s="386">
        <v>4.51</v>
      </c>
      <c r="F1196" s="386"/>
      <c r="G1196" s="386">
        <v>2.6</v>
      </c>
      <c r="H1196" s="386">
        <f t="shared" si="92"/>
        <v>11.73</v>
      </c>
    </row>
    <row r="1197" spans="1:8" s="275" customFormat="1" ht="10.15" x14ac:dyDescent="0.2">
      <c r="A1197" s="282"/>
      <c r="B1197" s="279"/>
      <c r="C1197" s="276"/>
      <c r="D1197" s="386"/>
      <c r="E1197" s="386">
        <v>2.16</v>
      </c>
      <c r="F1197" s="386"/>
      <c r="G1197" s="386">
        <v>2.6</v>
      </c>
      <c r="H1197" s="386">
        <f t="shared" si="92"/>
        <v>5.62</v>
      </c>
    </row>
    <row r="1198" spans="1:8" s="275" customFormat="1" ht="10.15" x14ac:dyDescent="0.2">
      <c r="A1198" s="282"/>
      <c r="B1198" s="279" t="s">
        <v>495</v>
      </c>
      <c r="C1198" s="276"/>
      <c r="D1198" s="386">
        <v>2</v>
      </c>
      <c r="E1198" s="386">
        <v>1.5</v>
      </c>
      <c r="F1198" s="386"/>
      <c r="G1198" s="386">
        <v>3.39</v>
      </c>
      <c r="H1198" s="386">
        <f t="shared" si="92"/>
        <v>10.17</v>
      </c>
    </row>
    <row r="1199" spans="1:8" s="275" customFormat="1" ht="10.15" x14ac:dyDescent="0.2">
      <c r="A1199" s="282"/>
      <c r="B1199" s="279"/>
      <c r="C1199" s="276"/>
      <c r="D1199" s="386">
        <v>2</v>
      </c>
      <c r="E1199" s="386">
        <v>1.9</v>
      </c>
      <c r="F1199" s="386"/>
      <c r="G1199" s="386">
        <v>3.39</v>
      </c>
      <c r="H1199" s="386">
        <f t="shared" si="92"/>
        <v>12.88</v>
      </c>
    </row>
    <row r="1200" spans="1:8" s="275" customFormat="1" ht="10.15" x14ac:dyDescent="0.2">
      <c r="A1200" s="282"/>
      <c r="B1200" s="279" t="s">
        <v>496</v>
      </c>
      <c r="C1200" s="276"/>
      <c r="D1200" s="386">
        <v>2</v>
      </c>
      <c r="E1200" s="386">
        <v>2.2999999999999998</v>
      </c>
      <c r="F1200" s="386"/>
      <c r="G1200" s="386">
        <v>2.6</v>
      </c>
      <c r="H1200" s="386">
        <f t="shared" si="92"/>
        <v>11.96</v>
      </c>
    </row>
    <row r="1201" spans="1:8" s="275" customFormat="1" ht="10.15" x14ac:dyDescent="0.2">
      <c r="A1201" s="282"/>
      <c r="B1201" s="279"/>
      <c r="C1201" s="276"/>
      <c r="D1201" s="386">
        <v>2</v>
      </c>
      <c r="E1201" s="386">
        <v>3.25</v>
      </c>
      <c r="F1201" s="386"/>
      <c r="G1201" s="386">
        <v>2.6</v>
      </c>
      <c r="H1201" s="386">
        <f t="shared" si="92"/>
        <v>16.899999999999999</v>
      </c>
    </row>
    <row r="1202" spans="1:8" s="275" customFormat="1" ht="10.15" x14ac:dyDescent="0.2">
      <c r="A1202" s="282"/>
      <c r="B1202" s="279" t="s">
        <v>1419</v>
      </c>
      <c r="C1202" s="276"/>
      <c r="D1202" s="386">
        <v>2</v>
      </c>
      <c r="E1202" s="386">
        <f>48.65+74.2+75</f>
        <v>197.85</v>
      </c>
      <c r="F1202" s="386"/>
      <c r="G1202" s="386">
        <v>2.5</v>
      </c>
      <c r="H1202" s="386">
        <f t="shared" si="92"/>
        <v>989.25</v>
      </c>
    </row>
    <row r="1203" spans="1:8" s="275" customFormat="1" x14ac:dyDescent="0.2">
      <c r="A1203" s="282"/>
      <c r="B1203" s="284" t="s">
        <v>499</v>
      </c>
      <c r="C1203" s="276"/>
      <c r="D1203" s="386"/>
      <c r="E1203" s="386"/>
      <c r="F1203" s="386"/>
      <c r="G1203" s="386"/>
      <c r="H1203" s="386"/>
    </row>
    <row r="1204" spans="1:8" s="275" customFormat="1" x14ac:dyDescent="0.2">
      <c r="A1204" s="282"/>
      <c r="B1204" s="279" t="s">
        <v>461</v>
      </c>
      <c r="C1204" s="276"/>
      <c r="D1204" s="386">
        <v>-2</v>
      </c>
      <c r="E1204" s="386">
        <v>2</v>
      </c>
      <c r="F1204" s="386"/>
      <c r="G1204" s="386">
        <v>2.1</v>
      </c>
      <c r="H1204" s="386">
        <f t="shared" ref="H1204:H1243" si="93">ROUND(PRODUCT(D1204:G1204),2)</f>
        <v>-8.4</v>
      </c>
    </row>
    <row r="1205" spans="1:8" s="275" customFormat="1" ht="10.15" x14ac:dyDescent="0.2">
      <c r="A1205" s="282"/>
      <c r="B1205" s="279" t="s">
        <v>462</v>
      </c>
      <c r="C1205" s="276"/>
      <c r="D1205" s="386">
        <v>-2</v>
      </c>
      <c r="E1205" s="386">
        <v>0.8</v>
      </c>
      <c r="F1205" s="386"/>
      <c r="G1205" s="386">
        <v>2.1</v>
      </c>
      <c r="H1205" s="386">
        <f t="shared" si="93"/>
        <v>-3.36</v>
      </c>
    </row>
    <row r="1206" spans="1:8" s="275" customFormat="1" ht="10.15" x14ac:dyDescent="0.2">
      <c r="A1206" s="282"/>
      <c r="B1206" s="279"/>
      <c r="C1206" s="276"/>
      <c r="D1206" s="386">
        <v>-2</v>
      </c>
      <c r="E1206" s="386">
        <v>1.2</v>
      </c>
      <c r="F1206" s="386"/>
      <c r="G1206" s="386">
        <v>1</v>
      </c>
      <c r="H1206" s="386">
        <f t="shared" si="93"/>
        <v>-2.4</v>
      </c>
    </row>
    <row r="1207" spans="1:8" s="275" customFormat="1" ht="10.15" x14ac:dyDescent="0.2">
      <c r="A1207" s="282"/>
      <c r="B1207" s="279" t="s">
        <v>463</v>
      </c>
      <c r="C1207" s="276"/>
      <c r="D1207" s="386">
        <v>-2</v>
      </c>
      <c r="E1207" s="386">
        <v>0.8</v>
      </c>
      <c r="F1207" s="386"/>
      <c r="G1207" s="386">
        <v>2.1</v>
      </c>
      <c r="H1207" s="386">
        <f t="shared" si="93"/>
        <v>-3.36</v>
      </c>
    </row>
    <row r="1208" spans="1:8" s="275" customFormat="1" ht="10.15" x14ac:dyDescent="0.2">
      <c r="A1208" s="282"/>
      <c r="B1208" s="279"/>
      <c r="C1208" s="276"/>
      <c r="D1208" s="386">
        <v>-1</v>
      </c>
      <c r="E1208" s="386">
        <v>1.2</v>
      </c>
      <c r="F1208" s="386"/>
      <c r="G1208" s="386">
        <v>1</v>
      </c>
      <c r="H1208" s="386">
        <f t="shared" si="93"/>
        <v>-1.2</v>
      </c>
    </row>
    <row r="1209" spans="1:8" s="275" customFormat="1" ht="10.15" x14ac:dyDescent="0.2">
      <c r="A1209" s="282"/>
      <c r="B1209" s="279" t="s">
        <v>464</v>
      </c>
      <c r="C1209" s="276"/>
      <c r="D1209" s="386">
        <v>-2</v>
      </c>
      <c r="E1209" s="386">
        <v>0.8</v>
      </c>
      <c r="F1209" s="386"/>
      <c r="G1209" s="386">
        <v>2.1</v>
      </c>
      <c r="H1209" s="386">
        <f t="shared" si="93"/>
        <v>-3.36</v>
      </c>
    </row>
    <row r="1210" spans="1:8" s="275" customFormat="1" ht="10.15" x14ac:dyDescent="0.2">
      <c r="A1210" s="282"/>
      <c r="B1210" s="279"/>
      <c r="C1210" s="276"/>
      <c r="D1210" s="386">
        <v>-1</v>
      </c>
      <c r="E1210" s="386">
        <v>1.2</v>
      </c>
      <c r="F1210" s="386"/>
      <c r="G1210" s="386">
        <v>1</v>
      </c>
      <c r="H1210" s="386">
        <f t="shared" si="93"/>
        <v>-1.2</v>
      </c>
    </row>
    <row r="1211" spans="1:8" s="275" customFormat="1" ht="10.15" x14ac:dyDescent="0.2">
      <c r="A1211" s="282"/>
      <c r="B1211" s="279" t="s">
        <v>465</v>
      </c>
      <c r="C1211" s="276"/>
      <c r="D1211" s="386">
        <v>-1</v>
      </c>
      <c r="E1211" s="386">
        <v>0.9</v>
      </c>
      <c r="F1211" s="386"/>
      <c r="G1211" s="386">
        <v>2.1</v>
      </c>
      <c r="H1211" s="386">
        <f t="shared" si="93"/>
        <v>-1.89</v>
      </c>
    </row>
    <row r="1212" spans="1:8" s="275" customFormat="1" ht="10.15" x14ac:dyDescent="0.2">
      <c r="A1212" s="282"/>
      <c r="B1212" s="279" t="s">
        <v>466</v>
      </c>
      <c r="C1212" s="276"/>
      <c r="D1212" s="386">
        <v>-1</v>
      </c>
      <c r="E1212" s="386">
        <v>0.9</v>
      </c>
      <c r="F1212" s="386"/>
      <c r="G1212" s="386">
        <v>2.1</v>
      </c>
      <c r="H1212" s="386">
        <f t="shared" si="93"/>
        <v>-1.89</v>
      </c>
    </row>
    <row r="1213" spans="1:8" s="275" customFormat="1" ht="10.15" x14ac:dyDescent="0.2">
      <c r="A1213" s="282"/>
      <c r="B1213" s="279"/>
      <c r="C1213" s="276"/>
      <c r="D1213" s="386">
        <v>-1</v>
      </c>
      <c r="E1213" s="386">
        <v>0.4</v>
      </c>
      <c r="F1213" s="386"/>
      <c r="G1213" s="386">
        <v>1</v>
      </c>
      <c r="H1213" s="386">
        <f t="shared" si="93"/>
        <v>-0.4</v>
      </c>
    </row>
    <row r="1214" spans="1:8" s="275" customFormat="1" ht="10.15" x14ac:dyDescent="0.2">
      <c r="A1214" s="282"/>
      <c r="B1214" s="279" t="s">
        <v>467</v>
      </c>
      <c r="C1214" s="276"/>
      <c r="D1214" s="386">
        <v>-2</v>
      </c>
      <c r="E1214" s="386">
        <v>1.4</v>
      </c>
      <c r="F1214" s="386"/>
      <c r="G1214" s="386">
        <v>1.3</v>
      </c>
      <c r="H1214" s="386">
        <f t="shared" si="93"/>
        <v>-3.64</v>
      </c>
    </row>
    <row r="1215" spans="1:8" s="275" customFormat="1" ht="10.15" x14ac:dyDescent="0.2">
      <c r="A1215" s="282"/>
      <c r="B1215" s="279" t="s">
        <v>468</v>
      </c>
      <c r="C1215" s="276"/>
      <c r="D1215" s="386">
        <v>-1</v>
      </c>
      <c r="E1215" s="386">
        <v>2.2999999999999998</v>
      </c>
      <c r="F1215" s="386"/>
      <c r="G1215" s="386">
        <v>1.2</v>
      </c>
      <c r="H1215" s="386">
        <f t="shared" si="93"/>
        <v>-2.76</v>
      </c>
    </row>
    <row r="1216" spans="1:8" s="275" customFormat="1" ht="10.15" x14ac:dyDescent="0.2">
      <c r="A1216" s="282"/>
      <c r="B1216" s="279" t="s">
        <v>471</v>
      </c>
      <c r="C1216" s="276"/>
      <c r="D1216" s="386">
        <v>-4</v>
      </c>
      <c r="E1216" s="386">
        <v>0.8</v>
      </c>
      <c r="F1216" s="386"/>
      <c r="G1216" s="386">
        <v>2.1</v>
      </c>
      <c r="H1216" s="386">
        <f t="shared" si="93"/>
        <v>-6.72</v>
      </c>
    </row>
    <row r="1217" spans="1:8" s="275" customFormat="1" ht="10.15" x14ac:dyDescent="0.2">
      <c r="A1217" s="282"/>
      <c r="B1217" s="279"/>
      <c r="C1217" s="276"/>
      <c r="D1217" s="386">
        <v>-2</v>
      </c>
      <c r="E1217" s="386">
        <v>1.2</v>
      </c>
      <c r="F1217" s="386"/>
      <c r="G1217" s="386">
        <v>1</v>
      </c>
      <c r="H1217" s="386">
        <f t="shared" si="93"/>
        <v>-2.4</v>
      </c>
    </row>
    <row r="1218" spans="1:8" s="275" customFormat="1" ht="10.15" x14ac:dyDescent="0.2">
      <c r="A1218" s="282"/>
      <c r="B1218" s="279" t="s">
        <v>472</v>
      </c>
      <c r="C1218" s="276"/>
      <c r="D1218" s="386">
        <v>-1</v>
      </c>
      <c r="E1218" s="386">
        <v>0.9</v>
      </c>
      <c r="F1218" s="386"/>
      <c r="G1218" s="386">
        <v>0.5</v>
      </c>
      <c r="H1218" s="386">
        <f t="shared" si="93"/>
        <v>-0.45</v>
      </c>
    </row>
    <row r="1219" spans="1:8" s="275" customFormat="1" ht="10.15" x14ac:dyDescent="0.2">
      <c r="A1219" s="282"/>
      <c r="B1219" s="279" t="s">
        <v>500</v>
      </c>
      <c r="C1219" s="276"/>
      <c r="D1219" s="386">
        <v>-1</v>
      </c>
      <c r="E1219" s="386">
        <v>0.9</v>
      </c>
      <c r="F1219" s="386"/>
      <c r="G1219" s="386">
        <v>0.5</v>
      </c>
      <c r="H1219" s="386">
        <f t="shared" si="93"/>
        <v>-0.45</v>
      </c>
    </row>
    <row r="1220" spans="1:8" s="275" customFormat="1" ht="10.15" x14ac:dyDescent="0.2">
      <c r="A1220" s="282"/>
      <c r="B1220" s="279" t="s">
        <v>481</v>
      </c>
      <c r="C1220" s="276"/>
      <c r="D1220" s="386">
        <v>-4</v>
      </c>
      <c r="E1220" s="386">
        <v>0.8</v>
      </c>
      <c r="F1220" s="386"/>
      <c r="G1220" s="386">
        <v>2.1</v>
      </c>
      <c r="H1220" s="386">
        <f t="shared" si="93"/>
        <v>-6.72</v>
      </c>
    </row>
    <row r="1221" spans="1:8" s="275" customFormat="1" ht="10.15" x14ac:dyDescent="0.2">
      <c r="A1221" s="282"/>
      <c r="B1221" s="279"/>
      <c r="C1221" s="276"/>
      <c r="D1221" s="386">
        <v>-2</v>
      </c>
      <c r="E1221" s="386">
        <v>1.2</v>
      </c>
      <c r="F1221" s="386"/>
      <c r="G1221" s="386">
        <v>1</v>
      </c>
      <c r="H1221" s="386">
        <f t="shared" si="93"/>
        <v>-2.4</v>
      </c>
    </row>
    <row r="1222" spans="1:8" s="275" customFormat="1" ht="10.15" x14ac:dyDescent="0.2">
      <c r="A1222" s="282"/>
      <c r="B1222" s="279" t="s">
        <v>482</v>
      </c>
      <c r="C1222" s="276"/>
      <c r="D1222" s="386">
        <v>-4</v>
      </c>
      <c r="E1222" s="386">
        <v>0.8</v>
      </c>
      <c r="F1222" s="386"/>
      <c r="G1222" s="386">
        <v>2.1</v>
      </c>
      <c r="H1222" s="386">
        <f t="shared" si="93"/>
        <v>-6.72</v>
      </c>
    </row>
    <row r="1223" spans="1:8" s="275" customFormat="1" ht="10.15" x14ac:dyDescent="0.2">
      <c r="A1223" s="282"/>
      <c r="B1223" s="279"/>
      <c r="C1223" s="276"/>
      <c r="D1223" s="386">
        <v>-2</v>
      </c>
      <c r="E1223" s="386">
        <v>1.2</v>
      </c>
      <c r="F1223" s="386"/>
      <c r="G1223" s="386">
        <v>1</v>
      </c>
      <c r="H1223" s="386">
        <f t="shared" si="93"/>
        <v>-2.4</v>
      </c>
    </row>
    <row r="1224" spans="1:8" s="275" customFormat="1" ht="10.15" x14ac:dyDescent="0.2">
      <c r="A1224" s="282"/>
      <c r="B1224" s="279" t="s">
        <v>483</v>
      </c>
      <c r="C1224" s="276"/>
      <c r="D1224" s="386">
        <v>-4</v>
      </c>
      <c r="E1224" s="386">
        <v>0.8</v>
      </c>
      <c r="F1224" s="386"/>
      <c r="G1224" s="386">
        <v>2.1</v>
      </c>
      <c r="H1224" s="386">
        <f t="shared" si="93"/>
        <v>-6.72</v>
      </c>
    </row>
    <row r="1225" spans="1:8" s="275" customFormat="1" ht="10.15" x14ac:dyDescent="0.2">
      <c r="A1225" s="282"/>
      <c r="B1225" s="279"/>
      <c r="C1225" s="276"/>
      <c r="D1225" s="386">
        <v>-2</v>
      </c>
      <c r="E1225" s="386">
        <v>1.2</v>
      </c>
      <c r="F1225" s="386"/>
      <c r="G1225" s="386">
        <v>1</v>
      </c>
      <c r="H1225" s="386">
        <f t="shared" si="93"/>
        <v>-2.4</v>
      </c>
    </row>
    <row r="1226" spans="1:8" s="275" customFormat="1" ht="10.15" x14ac:dyDescent="0.2">
      <c r="A1226" s="282"/>
      <c r="B1226" s="279" t="s">
        <v>484</v>
      </c>
      <c r="C1226" s="276"/>
      <c r="D1226" s="386">
        <v>-4</v>
      </c>
      <c r="E1226" s="386">
        <v>0.8</v>
      </c>
      <c r="F1226" s="386"/>
      <c r="G1226" s="386">
        <v>2.1</v>
      </c>
      <c r="H1226" s="386">
        <f t="shared" si="93"/>
        <v>-6.72</v>
      </c>
    </row>
    <row r="1227" spans="1:8" s="275" customFormat="1" ht="10.15" x14ac:dyDescent="0.2">
      <c r="A1227" s="282"/>
      <c r="B1227" s="279"/>
      <c r="C1227" s="276"/>
      <c r="D1227" s="386">
        <v>-2</v>
      </c>
      <c r="E1227" s="386">
        <v>1.2</v>
      </c>
      <c r="F1227" s="386"/>
      <c r="G1227" s="386">
        <v>1</v>
      </c>
      <c r="H1227" s="386">
        <f t="shared" si="93"/>
        <v>-2.4</v>
      </c>
    </row>
    <row r="1228" spans="1:8" s="275" customFormat="1" ht="10.15" x14ac:dyDescent="0.2">
      <c r="A1228" s="282"/>
      <c r="B1228" s="279" t="s">
        <v>485</v>
      </c>
      <c r="C1228" s="276"/>
      <c r="D1228" s="386">
        <v>-4</v>
      </c>
      <c r="E1228" s="386">
        <v>0.8</v>
      </c>
      <c r="F1228" s="386"/>
      <c r="G1228" s="386">
        <v>2.1</v>
      </c>
      <c r="H1228" s="386">
        <f t="shared" si="93"/>
        <v>-6.72</v>
      </c>
    </row>
    <row r="1229" spans="1:8" s="275" customFormat="1" ht="10.15" x14ac:dyDescent="0.2">
      <c r="A1229" s="282"/>
      <c r="B1229" s="279"/>
      <c r="C1229" s="276"/>
      <c r="D1229" s="386">
        <v>-2</v>
      </c>
      <c r="E1229" s="386">
        <v>1.2</v>
      </c>
      <c r="F1229" s="386"/>
      <c r="G1229" s="386">
        <v>1</v>
      </c>
      <c r="H1229" s="386">
        <f t="shared" si="93"/>
        <v>-2.4</v>
      </c>
    </row>
    <row r="1230" spans="1:8" s="275" customFormat="1" ht="10.15" x14ac:dyDescent="0.2">
      <c r="A1230" s="282"/>
      <c r="B1230" s="279" t="s">
        <v>486</v>
      </c>
      <c r="C1230" s="276"/>
      <c r="D1230" s="386">
        <v>-4</v>
      </c>
      <c r="E1230" s="386">
        <v>0.8</v>
      </c>
      <c r="F1230" s="386"/>
      <c r="G1230" s="386">
        <v>2.1</v>
      </c>
      <c r="H1230" s="386">
        <f t="shared" si="93"/>
        <v>-6.72</v>
      </c>
    </row>
    <row r="1231" spans="1:8" s="275" customFormat="1" ht="10.15" x14ac:dyDescent="0.2">
      <c r="A1231" s="282"/>
      <c r="B1231" s="279" t="s">
        <v>487</v>
      </c>
      <c r="C1231" s="276"/>
      <c r="D1231" s="386">
        <v>-4</v>
      </c>
      <c r="E1231" s="386">
        <v>0.8</v>
      </c>
      <c r="F1231" s="386"/>
      <c r="G1231" s="386">
        <v>2.1</v>
      </c>
      <c r="H1231" s="386">
        <f t="shared" si="93"/>
        <v>-6.72</v>
      </c>
    </row>
    <row r="1232" spans="1:8" s="275" customFormat="1" ht="10.15" x14ac:dyDescent="0.2">
      <c r="A1232" s="282"/>
      <c r="B1232" s="279" t="s">
        <v>488</v>
      </c>
      <c r="C1232" s="276"/>
      <c r="D1232" s="386">
        <v>-4</v>
      </c>
      <c r="E1232" s="386">
        <v>0.8</v>
      </c>
      <c r="F1232" s="386"/>
      <c r="G1232" s="386">
        <v>2.1</v>
      </c>
      <c r="H1232" s="386">
        <f t="shared" si="93"/>
        <v>-6.72</v>
      </c>
    </row>
    <row r="1233" spans="1:8" s="275" customFormat="1" ht="10.15" x14ac:dyDescent="0.2">
      <c r="A1233" s="282"/>
      <c r="B1233" s="279" t="s">
        <v>489</v>
      </c>
      <c r="C1233" s="276"/>
      <c r="D1233" s="386">
        <v>-4</v>
      </c>
      <c r="E1233" s="386">
        <v>0.8</v>
      </c>
      <c r="F1233" s="386"/>
      <c r="G1233" s="386">
        <v>2.1</v>
      </c>
      <c r="H1233" s="386">
        <f t="shared" si="93"/>
        <v>-6.72</v>
      </c>
    </row>
    <row r="1234" spans="1:8" s="275" customFormat="1" ht="10.15" x14ac:dyDescent="0.2">
      <c r="A1234" s="282"/>
      <c r="B1234" s="279" t="s">
        <v>490</v>
      </c>
      <c r="C1234" s="276"/>
      <c r="D1234" s="386">
        <v>-4</v>
      </c>
      <c r="E1234" s="386">
        <v>0.8</v>
      </c>
      <c r="F1234" s="386"/>
      <c r="G1234" s="386">
        <v>2.1</v>
      </c>
      <c r="H1234" s="386">
        <f t="shared" si="93"/>
        <v>-6.72</v>
      </c>
    </row>
    <row r="1235" spans="1:8" s="275" customFormat="1" x14ac:dyDescent="0.2">
      <c r="A1235" s="282"/>
      <c r="B1235" s="279" t="s">
        <v>491</v>
      </c>
      <c r="C1235" s="276"/>
      <c r="D1235" s="386">
        <v>-4</v>
      </c>
      <c r="E1235" s="386">
        <v>0.8</v>
      </c>
      <c r="F1235" s="386"/>
      <c r="G1235" s="386">
        <v>2.1</v>
      </c>
      <c r="H1235" s="386">
        <f t="shared" si="93"/>
        <v>-6.72</v>
      </c>
    </row>
    <row r="1236" spans="1:8" s="275" customFormat="1" x14ac:dyDescent="0.2">
      <c r="A1236" s="282"/>
      <c r="B1236" s="279" t="s">
        <v>492</v>
      </c>
      <c r="C1236" s="276"/>
      <c r="D1236" s="386">
        <v>-2</v>
      </c>
      <c r="E1236" s="386">
        <v>0.9</v>
      </c>
      <c r="F1236" s="386"/>
      <c r="G1236" s="386">
        <v>2.1</v>
      </c>
      <c r="H1236" s="386">
        <f t="shared" si="93"/>
        <v>-3.78</v>
      </c>
    </row>
    <row r="1237" spans="1:8" s="275" customFormat="1" ht="10.15" x14ac:dyDescent="0.2">
      <c r="A1237" s="282"/>
      <c r="B1237" s="279"/>
      <c r="C1237" s="276"/>
      <c r="D1237" s="386">
        <v>-1</v>
      </c>
      <c r="E1237" s="386">
        <v>0.7</v>
      </c>
      <c r="F1237" s="386"/>
      <c r="G1237" s="386">
        <v>2.1</v>
      </c>
      <c r="H1237" s="386">
        <f t="shared" si="93"/>
        <v>-1.47</v>
      </c>
    </row>
    <row r="1238" spans="1:8" s="275" customFormat="1" ht="10.15" x14ac:dyDescent="0.2">
      <c r="A1238" s="282"/>
      <c r="B1238" s="279" t="s">
        <v>493</v>
      </c>
      <c r="C1238" s="276"/>
      <c r="D1238" s="386">
        <v>-2</v>
      </c>
      <c r="E1238" s="386">
        <v>2</v>
      </c>
      <c r="F1238" s="386"/>
      <c r="G1238" s="386">
        <v>2.1</v>
      </c>
      <c r="H1238" s="386">
        <f t="shared" si="93"/>
        <v>-8.4</v>
      </c>
    </row>
    <row r="1239" spans="1:8" s="275" customFormat="1" ht="10.15" x14ac:dyDescent="0.2">
      <c r="A1239" s="282"/>
      <c r="B1239" s="279" t="s">
        <v>495</v>
      </c>
      <c r="C1239" s="276"/>
      <c r="D1239" s="386">
        <v>-1</v>
      </c>
      <c r="E1239" s="386">
        <v>1.2</v>
      </c>
      <c r="F1239" s="386"/>
      <c r="G1239" s="386">
        <v>1.3</v>
      </c>
      <c r="H1239" s="386">
        <f t="shared" si="93"/>
        <v>-1.56</v>
      </c>
    </row>
    <row r="1240" spans="1:8" s="275" customFormat="1" ht="10.15" x14ac:dyDescent="0.2">
      <c r="A1240" s="282"/>
      <c r="B1240" s="279"/>
      <c r="C1240" s="276"/>
      <c r="D1240" s="386">
        <v>-1</v>
      </c>
      <c r="E1240" s="386">
        <v>1.1499999999999999</v>
      </c>
      <c r="F1240" s="386"/>
      <c r="G1240" s="386">
        <v>1.3</v>
      </c>
      <c r="H1240" s="386">
        <f t="shared" si="93"/>
        <v>-1.5</v>
      </c>
    </row>
    <row r="1241" spans="1:8" s="275" customFormat="1" ht="10.15" x14ac:dyDescent="0.2">
      <c r="A1241" s="282"/>
      <c r="B1241" s="279" t="s">
        <v>496</v>
      </c>
      <c r="C1241" s="276"/>
      <c r="D1241" s="386">
        <v>-2</v>
      </c>
      <c r="E1241" s="386">
        <v>2.4</v>
      </c>
      <c r="F1241" s="386"/>
      <c r="G1241" s="386">
        <v>1.1000000000000001</v>
      </c>
      <c r="H1241" s="386">
        <f t="shared" si="93"/>
        <v>-5.28</v>
      </c>
    </row>
    <row r="1242" spans="1:8" s="275" customFormat="1" ht="10.15" x14ac:dyDescent="0.2">
      <c r="A1242" s="282"/>
      <c r="B1242" s="279"/>
      <c r="C1242" s="276"/>
      <c r="D1242" s="386">
        <v>-2</v>
      </c>
      <c r="E1242" s="386">
        <v>0.7</v>
      </c>
      <c r="F1242" s="386"/>
      <c r="G1242" s="386">
        <v>2.1</v>
      </c>
      <c r="H1242" s="386">
        <f t="shared" si="93"/>
        <v>-2.94</v>
      </c>
    </row>
    <row r="1243" spans="1:8" s="275" customFormat="1" ht="10.15" x14ac:dyDescent="0.2">
      <c r="A1243" s="282"/>
      <c r="B1243" s="279"/>
      <c r="C1243" s="276"/>
      <c r="D1243" s="386">
        <v>-1</v>
      </c>
      <c r="E1243" s="386">
        <v>0.74</v>
      </c>
      <c r="F1243" s="386"/>
      <c r="G1243" s="386">
        <v>0.5</v>
      </c>
      <c r="H1243" s="386">
        <f t="shared" si="93"/>
        <v>-0.37</v>
      </c>
    </row>
    <row r="1244" spans="1:8" s="275" customFormat="1" x14ac:dyDescent="0.2">
      <c r="A1244" s="282"/>
      <c r="B1244" s="284" t="s">
        <v>568</v>
      </c>
      <c r="C1244" s="276"/>
      <c r="D1244" s="386"/>
      <c r="E1244" s="386"/>
      <c r="F1244" s="386"/>
      <c r="G1244" s="386"/>
      <c r="H1244" s="386"/>
    </row>
    <row r="1245" spans="1:8" s="275" customFormat="1" x14ac:dyDescent="0.2">
      <c r="A1245" s="282"/>
      <c r="B1245" s="279" t="s">
        <v>548</v>
      </c>
      <c r="C1245" s="276"/>
      <c r="D1245" s="386">
        <v>2</v>
      </c>
      <c r="E1245" s="386">
        <v>10.45</v>
      </c>
      <c r="F1245" s="386"/>
      <c r="G1245" s="386">
        <v>2.75</v>
      </c>
      <c r="H1245" s="386">
        <f t="shared" ref="H1245:H1284" si="94">ROUND(PRODUCT(D1245:G1245),2)</f>
        <v>57.48</v>
      </c>
    </row>
    <row r="1246" spans="1:8" s="275" customFormat="1" ht="10.15" x14ac:dyDescent="0.2">
      <c r="A1246" s="282"/>
      <c r="B1246" s="279"/>
      <c r="C1246" s="276"/>
      <c r="D1246" s="386"/>
      <c r="E1246" s="386">
        <v>4.5</v>
      </c>
      <c r="F1246" s="386"/>
      <c r="G1246" s="386">
        <v>2.75</v>
      </c>
      <c r="H1246" s="386">
        <f t="shared" si="94"/>
        <v>12.38</v>
      </c>
    </row>
    <row r="1247" spans="1:8" s="275" customFormat="1" ht="10.15" x14ac:dyDescent="0.2">
      <c r="A1247" s="282"/>
      <c r="B1247" s="279" t="s">
        <v>569</v>
      </c>
      <c r="C1247" s="276"/>
      <c r="D1247" s="386"/>
      <c r="E1247" s="386">
        <v>1.6</v>
      </c>
      <c r="F1247" s="386"/>
      <c r="G1247" s="386">
        <v>2.75</v>
      </c>
      <c r="H1247" s="386">
        <f t="shared" si="94"/>
        <v>4.4000000000000004</v>
      </c>
    </row>
    <row r="1248" spans="1:8" s="275" customFormat="1" ht="10.15" x14ac:dyDescent="0.2">
      <c r="A1248" s="282"/>
      <c r="B1248" s="279"/>
      <c r="C1248" s="276"/>
      <c r="D1248" s="386">
        <v>4</v>
      </c>
      <c r="E1248" s="386">
        <v>1.2</v>
      </c>
      <c r="F1248" s="386"/>
      <c r="G1248" s="386">
        <v>2.75</v>
      </c>
      <c r="H1248" s="386">
        <f t="shared" si="94"/>
        <v>13.2</v>
      </c>
    </row>
    <row r="1249" spans="1:8" s="275" customFormat="1" ht="10.15" x14ac:dyDescent="0.2">
      <c r="A1249" s="282"/>
      <c r="B1249" s="279"/>
      <c r="C1249" s="276"/>
      <c r="D1249" s="386">
        <v>2</v>
      </c>
      <c r="E1249" s="386">
        <v>1</v>
      </c>
      <c r="F1249" s="386"/>
      <c r="G1249" s="386">
        <v>2.75</v>
      </c>
      <c r="H1249" s="386">
        <f t="shared" si="94"/>
        <v>5.5</v>
      </c>
    </row>
    <row r="1250" spans="1:8" s="275" customFormat="1" ht="10.15" x14ac:dyDescent="0.2">
      <c r="A1250" s="282"/>
      <c r="B1250" s="279"/>
      <c r="C1250" s="276"/>
      <c r="D1250" s="386"/>
      <c r="E1250" s="386">
        <v>0.28999999999999998</v>
      </c>
      <c r="F1250" s="386"/>
      <c r="G1250" s="386">
        <v>2.75</v>
      </c>
      <c r="H1250" s="386">
        <f t="shared" si="94"/>
        <v>0.8</v>
      </c>
    </row>
    <row r="1251" spans="1:8" s="275" customFormat="1" ht="10.15" x14ac:dyDescent="0.2">
      <c r="A1251" s="282"/>
      <c r="B1251" s="279" t="s">
        <v>513</v>
      </c>
      <c r="C1251" s="276"/>
      <c r="D1251" s="386"/>
      <c r="E1251" s="386">
        <v>3.7</v>
      </c>
      <c r="F1251" s="386"/>
      <c r="G1251" s="386">
        <v>2.75</v>
      </c>
      <c r="H1251" s="386">
        <f t="shared" si="94"/>
        <v>10.18</v>
      </c>
    </row>
    <row r="1252" spans="1:8" s="275" customFormat="1" ht="10.15" x14ac:dyDescent="0.2">
      <c r="A1252" s="282"/>
      <c r="B1252" s="279" t="s">
        <v>570</v>
      </c>
      <c r="C1252" s="276"/>
      <c r="D1252" s="386">
        <v>2</v>
      </c>
      <c r="E1252" s="386">
        <v>3.55</v>
      </c>
      <c r="F1252" s="386"/>
      <c r="G1252" s="386">
        <v>2.75</v>
      </c>
      <c r="H1252" s="386">
        <f t="shared" si="94"/>
        <v>19.53</v>
      </c>
    </row>
    <row r="1253" spans="1:8" s="275" customFormat="1" ht="10.15" x14ac:dyDescent="0.2">
      <c r="A1253" s="282"/>
      <c r="B1253" s="279"/>
      <c r="C1253" s="276"/>
      <c r="D1253" s="386">
        <v>2</v>
      </c>
      <c r="E1253" s="386">
        <v>7.11</v>
      </c>
      <c r="F1253" s="386"/>
      <c r="G1253" s="386">
        <v>2.75</v>
      </c>
      <c r="H1253" s="386">
        <f t="shared" si="94"/>
        <v>39.11</v>
      </c>
    </row>
    <row r="1254" spans="1:8" s="275" customFormat="1" ht="10.15" x14ac:dyDescent="0.2">
      <c r="A1254" s="282"/>
      <c r="B1254" s="279" t="s">
        <v>571</v>
      </c>
      <c r="C1254" s="276"/>
      <c r="D1254" s="386"/>
      <c r="E1254" s="386">
        <v>6.11</v>
      </c>
      <c r="F1254" s="386"/>
      <c r="G1254" s="386">
        <v>2.75</v>
      </c>
      <c r="H1254" s="386">
        <f t="shared" si="94"/>
        <v>16.8</v>
      </c>
    </row>
    <row r="1255" spans="1:8" s="275" customFormat="1" ht="10.15" x14ac:dyDescent="0.2">
      <c r="A1255" s="282"/>
      <c r="B1255" s="279"/>
      <c r="C1255" s="276"/>
      <c r="D1255" s="386"/>
      <c r="E1255" s="386">
        <v>2.95</v>
      </c>
      <c r="F1255" s="386"/>
      <c r="G1255" s="386">
        <v>2.75</v>
      </c>
      <c r="H1255" s="386">
        <f t="shared" si="94"/>
        <v>8.11</v>
      </c>
    </row>
    <row r="1256" spans="1:8" s="275" customFormat="1" ht="10.15" x14ac:dyDescent="0.2">
      <c r="A1256" s="282"/>
      <c r="B1256" s="279"/>
      <c r="C1256" s="276"/>
      <c r="D1256" s="386"/>
      <c r="E1256" s="386">
        <v>1.66</v>
      </c>
      <c r="F1256" s="386"/>
      <c r="G1256" s="386">
        <v>2.75</v>
      </c>
      <c r="H1256" s="386">
        <f t="shared" si="94"/>
        <v>4.57</v>
      </c>
    </row>
    <row r="1257" spans="1:8" s="275" customFormat="1" ht="10.15" x14ac:dyDescent="0.2">
      <c r="A1257" s="282"/>
      <c r="B1257" s="279"/>
      <c r="C1257" s="276"/>
      <c r="D1257" s="386">
        <v>2</v>
      </c>
      <c r="E1257" s="386">
        <v>0.6</v>
      </c>
      <c r="F1257" s="386"/>
      <c r="G1257" s="386">
        <v>2.75</v>
      </c>
      <c r="H1257" s="386">
        <f t="shared" si="94"/>
        <v>3.3</v>
      </c>
    </row>
    <row r="1258" spans="1:8" s="275" customFormat="1" ht="10.15" x14ac:dyDescent="0.2">
      <c r="A1258" s="282"/>
      <c r="B1258" s="279"/>
      <c r="C1258" s="276"/>
      <c r="D1258" s="386"/>
      <c r="E1258" s="386">
        <v>2.1800000000000002</v>
      </c>
      <c r="F1258" s="386"/>
      <c r="G1258" s="386">
        <v>2.75</v>
      </c>
      <c r="H1258" s="386">
        <f t="shared" si="94"/>
        <v>6</v>
      </c>
    </row>
    <row r="1259" spans="1:8" s="275" customFormat="1" ht="10.15" x14ac:dyDescent="0.2">
      <c r="A1259" s="282"/>
      <c r="B1259" s="279"/>
      <c r="C1259" s="276"/>
      <c r="D1259" s="386"/>
      <c r="E1259" s="386">
        <v>1.65</v>
      </c>
      <c r="F1259" s="386"/>
      <c r="G1259" s="386">
        <v>2.75</v>
      </c>
      <c r="H1259" s="386">
        <f t="shared" si="94"/>
        <v>4.54</v>
      </c>
    </row>
    <row r="1260" spans="1:8" s="275" customFormat="1" ht="10.15" x14ac:dyDescent="0.2">
      <c r="A1260" s="282"/>
      <c r="B1260" s="279"/>
      <c r="C1260" s="276"/>
      <c r="D1260" s="386"/>
      <c r="E1260" s="386">
        <v>1.9</v>
      </c>
      <c r="F1260" s="386"/>
      <c r="G1260" s="386">
        <v>2.75</v>
      </c>
      <c r="H1260" s="386">
        <f t="shared" si="94"/>
        <v>5.23</v>
      </c>
    </row>
    <row r="1261" spans="1:8" s="275" customFormat="1" ht="10.15" x14ac:dyDescent="0.2">
      <c r="A1261" s="282"/>
      <c r="B1261" s="279"/>
      <c r="C1261" s="276"/>
      <c r="D1261" s="386"/>
      <c r="E1261" s="386">
        <v>0.62</v>
      </c>
      <c r="F1261" s="386"/>
      <c r="G1261" s="386">
        <v>2.75</v>
      </c>
      <c r="H1261" s="386">
        <f t="shared" si="94"/>
        <v>1.71</v>
      </c>
    </row>
    <row r="1262" spans="1:8" s="275" customFormat="1" ht="10.15" x14ac:dyDescent="0.2">
      <c r="A1262" s="282"/>
      <c r="B1262" s="279"/>
      <c r="C1262" s="276"/>
      <c r="D1262" s="386"/>
      <c r="E1262" s="386">
        <v>1.05</v>
      </c>
      <c r="F1262" s="386"/>
      <c r="G1262" s="386">
        <v>2.75</v>
      </c>
      <c r="H1262" s="386">
        <f t="shared" si="94"/>
        <v>2.89</v>
      </c>
    </row>
    <row r="1263" spans="1:8" s="275" customFormat="1" ht="10.15" x14ac:dyDescent="0.2">
      <c r="A1263" s="282"/>
      <c r="B1263" s="279" t="s">
        <v>572</v>
      </c>
      <c r="C1263" s="276"/>
      <c r="D1263" s="386">
        <v>2</v>
      </c>
      <c r="E1263" s="386">
        <v>1.1299999999999999</v>
      </c>
      <c r="F1263" s="386"/>
      <c r="G1263" s="386">
        <v>2.75</v>
      </c>
      <c r="H1263" s="386">
        <f t="shared" si="94"/>
        <v>6.22</v>
      </c>
    </row>
    <row r="1264" spans="1:8" s="275" customFormat="1" ht="10.15" x14ac:dyDescent="0.2">
      <c r="A1264" s="282"/>
      <c r="B1264" s="279"/>
      <c r="C1264" s="276"/>
      <c r="D1264" s="386"/>
      <c r="E1264" s="386">
        <v>1.93</v>
      </c>
      <c r="F1264" s="386"/>
      <c r="G1264" s="386">
        <v>2.75</v>
      </c>
      <c r="H1264" s="386">
        <f t="shared" si="94"/>
        <v>5.31</v>
      </c>
    </row>
    <row r="1265" spans="1:8" s="275" customFormat="1" ht="10.15" x14ac:dyDescent="0.2">
      <c r="A1265" s="282"/>
      <c r="B1265" s="279"/>
      <c r="C1265" s="276"/>
      <c r="D1265" s="386">
        <v>2</v>
      </c>
      <c r="E1265" s="386">
        <v>1</v>
      </c>
      <c r="F1265" s="386"/>
      <c r="G1265" s="386">
        <v>2.75</v>
      </c>
      <c r="H1265" s="386">
        <f t="shared" si="94"/>
        <v>5.5</v>
      </c>
    </row>
    <row r="1266" spans="1:8" s="275" customFormat="1" ht="10.15" x14ac:dyDescent="0.2">
      <c r="A1266" s="282"/>
      <c r="B1266" s="279"/>
      <c r="C1266" s="276"/>
      <c r="D1266" s="386">
        <v>2</v>
      </c>
      <c r="E1266" s="386">
        <v>1.05</v>
      </c>
      <c r="F1266" s="386"/>
      <c r="G1266" s="386">
        <v>2.75</v>
      </c>
      <c r="H1266" s="386">
        <f t="shared" si="94"/>
        <v>5.78</v>
      </c>
    </row>
    <row r="1267" spans="1:8" s="275" customFormat="1" ht="10.15" x14ac:dyDescent="0.2">
      <c r="A1267" s="282"/>
      <c r="B1267" s="279" t="s">
        <v>573</v>
      </c>
      <c r="C1267" s="276"/>
      <c r="D1267" s="386">
        <v>2</v>
      </c>
      <c r="E1267" s="386">
        <v>2.5</v>
      </c>
      <c r="F1267" s="386"/>
      <c r="G1267" s="386">
        <v>2.75</v>
      </c>
      <c r="H1267" s="386">
        <f t="shared" si="94"/>
        <v>13.75</v>
      </c>
    </row>
    <row r="1268" spans="1:8" s="275" customFormat="1" ht="10.15" x14ac:dyDescent="0.2">
      <c r="A1268" s="282"/>
      <c r="B1268" s="279"/>
      <c r="C1268" s="276"/>
      <c r="D1268" s="386">
        <v>2</v>
      </c>
      <c r="E1268" s="386">
        <v>1.03</v>
      </c>
      <c r="F1268" s="386"/>
      <c r="G1268" s="386">
        <v>2.75</v>
      </c>
      <c r="H1268" s="386">
        <f t="shared" si="94"/>
        <v>5.67</v>
      </c>
    </row>
    <row r="1269" spans="1:8" s="275" customFormat="1" ht="10.15" x14ac:dyDescent="0.2">
      <c r="A1269" s="282"/>
      <c r="B1269" s="279" t="s">
        <v>574</v>
      </c>
      <c r="C1269" s="276"/>
      <c r="D1269" s="386">
        <v>2</v>
      </c>
      <c r="E1269" s="386">
        <v>1.53</v>
      </c>
      <c r="F1269" s="386"/>
      <c r="G1269" s="386">
        <v>2.75</v>
      </c>
      <c r="H1269" s="386">
        <f t="shared" si="94"/>
        <v>8.42</v>
      </c>
    </row>
    <row r="1270" spans="1:8" s="275" customFormat="1" ht="10.15" x14ac:dyDescent="0.2">
      <c r="A1270" s="282"/>
      <c r="B1270" s="279"/>
      <c r="C1270" s="276"/>
      <c r="D1270" s="386">
        <v>2</v>
      </c>
      <c r="E1270" s="386">
        <v>1.75</v>
      </c>
      <c r="F1270" s="386"/>
      <c r="G1270" s="386">
        <v>2.75</v>
      </c>
      <c r="H1270" s="386">
        <f t="shared" si="94"/>
        <v>9.6300000000000008</v>
      </c>
    </row>
    <row r="1271" spans="1:8" s="275" customFormat="1" ht="10.15" x14ac:dyDescent="0.2">
      <c r="A1271" s="282"/>
      <c r="B1271" s="279" t="s">
        <v>575</v>
      </c>
      <c r="C1271" s="276"/>
      <c r="D1271" s="386"/>
      <c r="E1271" s="386">
        <v>4.58</v>
      </c>
      <c r="F1271" s="386"/>
      <c r="G1271" s="386">
        <v>2.75</v>
      </c>
      <c r="H1271" s="386">
        <f t="shared" si="94"/>
        <v>12.6</v>
      </c>
    </row>
    <row r="1272" spans="1:8" s="275" customFormat="1" ht="10.15" x14ac:dyDescent="0.2">
      <c r="A1272" s="282"/>
      <c r="B1272" s="279"/>
      <c r="C1272" s="276"/>
      <c r="D1272" s="386"/>
      <c r="E1272" s="386">
        <v>0.79</v>
      </c>
      <c r="F1272" s="386"/>
      <c r="G1272" s="386">
        <v>2.75</v>
      </c>
      <c r="H1272" s="386">
        <f t="shared" si="94"/>
        <v>2.17</v>
      </c>
    </row>
    <row r="1273" spans="1:8" s="275" customFormat="1" ht="10.15" x14ac:dyDescent="0.2">
      <c r="A1273" s="282"/>
      <c r="B1273" s="279"/>
      <c r="C1273" s="276"/>
      <c r="D1273" s="386"/>
      <c r="E1273" s="386">
        <v>2.14</v>
      </c>
      <c r="F1273" s="386"/>
      <c r="G1273" s="386">
        <v>2.75</v>
      </c>
      <c r="H1273" s="386">
        <f t="shared" si="94"/>
        <v>5.89</v>
      </c>
    </row>
    <row r="1274" spans="1:8" s="275" customFormat="1" ht="10.15" x14ac:dyDescent="0.2">
      <c r="A1274" s="282"/>
      <c r="B1274" s="279"/>
      <c r="C1274" s="276"/>
      <c r="D1274" s="386"/>
      <c r="E1274" s="386">
        <v>0.85</v>
      </c>
      <c r="F1274" s="386"/>
      <c r="G1274" s="386">
        <v>2.75</v>
      </c>
      <c r="H1274" s="386">
        <f t="shared" si="94"/>
        <v>2.34</v>
      </c>
    </row>
    <row r="1275" spans="1:8" s="275" customFormat="1" ht="10.15" x14ac:dyDescent="0.2">
      <c r="A1275" s="282"/>
      <c r="B1275" s="279"/>
      <c r="C1275" s="276"/>
      <c r="D1275" s="386"/>
      <c r="E1275" s="386">
        <v>0.25</v>
      </c>
      <c r="F1275" s="386"/>
      <c r="G1275" s="386">
        <v>2.75</v>
      </c>
      <c r="H1275" s="386">
        <f t="shared" si="94"/>
        <v>0.69</v>
      </c>
    </row>
    <row r="1276" spans="1:8" s="275" customFormat="1" ht="10.15" x14ac:dyDescent="0.2">
      <c r="A1276" s="282"/>
      <c r="B1276" s="279"/>
      <c r="C1276" s="276"/>
      <c r="D1276" s="386"/>
      <c r="E1276" s="386">
        <v>1.42</v>
      </c>
      <c r="F1276" s="386"/>
      <c r="G1276" s="386">
        <v>2.75</v>
      </c>
      <c r="H1276" s="386">
        <f t="shared" si="94"/>
        <v>3.91</v>
      </c>
    </row>
    <row r="1277" spans="1:8" s="275" customFormat="1" ht="10.15" x14ac:dyDescent="0.2">
      <c r="A1277" s="282"/>
      <c r="B1277" s="279"/>
      <c r="C1277" s="276"/>
      <c r="D1277" s="386"/>
      <c r="E1277" s="386">
        <v>1.06</v>
      </c>
      <c r="F1277" s="386"/>
      <c r="G1277" s="386">
        <v>2.75</v>
      </c>
      <c r="H1277" s="386">
        <f t="shared" si="94"/>
        <v>2.92</v>
      </c>
    </row>
    <row r="1278" spans="1:8" s="275" customFormat="1" ht="10.15" x14ac:dyDescent="0.2">
      <c r="A1278" s="282"/>
      <c r="B1278" s="279"/>
      <c r="C1278" s="276"/>
      <c r="D1278" s="386"/>
      <c r="E1278" s="386">
        <v>0.19</v>
      </c>
      <c r="F1278" s="386"/>
      <c r="G1278" s="386">
        <v>2.75</v>
      </c>
      <c r="H1278" s="386">
        <f t="shared" si="94"/>
        <v>0.52</v>
      </c>
    </row>
    <row r="1279" spans="1:8" s="275" customFormat="1" ht="10.15" x14ac:dyDescent="0.2">
      <c r="A1279" s="282"/>
      <c r="B1279" s="279"/>
      <c r="C1279" s="276"/>
      <c r="D1279" s="386"/>
      <c r="E1279" s="386">
        <v>2.48</v>
      </c>
      <c r="F1279" s="386"/>
      <c r="G1279" s="386">
        <v>2.75</v>
      </c>
      <c r="H1279" s="386">
        <f t="shared" si="94"/>
        <v>6.82</v>
      </c>
    </row>
    <row r="1280" spans="1:8" s="275" customFormat="1" ht="10.15" x14ac:dyDescent="0.2">
      <c r="A1280" s="282"/>
      <c r="B1280" s="279"/>
      <c r="C1280" s="276"/>
      <c r="D1280" s="386">
        <v>2</v>
      </c>
      <c r="E1280" s="386">
        <v>1.61</v>
      </c>
      <c r="F1280" s="386"/>
      <c r="G1280" s="386">
        <v>2.75</v>
      </c>
      <c r="H1280" s="386">
        <f t="shared" si="94"/>
        <v>8.86</v>
      </c>
    </row>
    <row r="1281" spans="1:8" s="275" customFormat="1" ht="10.15" x14ac:dyDescent="0.2">
      <c r="A1281" s="282"/>
      <c r="B1281" s="279" t="s">
        <v>576</v>
      </c>
      <c r="C1281" s="276"/>
      <c r="D1281" s="386">
        <v>2</v>
      </c>
      <c r="E1281" s="386">
        <v>1.87</v>
      </c>
      <c r="F1281" s="386"/>
      <c r="G1281" s="386">
        <v>2.75</v>
      </c>
      <c r="H1281" s="386">
        <f t="shared" si="94"/>
        <v>10.29</v>
      </c>
    </row>
    <row r="1282" spans="1:8" s="275" customFormat="1" ht="10.15" x14ac:dyDescent="0.2">
      <c r="A1282" s="282"/>
      <c r="B1282" s="279"/>
      <c r="C1282" s="276"/>
      <c r="D1282" s="386">
        <v>2</v>
      </c>
      <c r="E1282" s="386">
        <v>3.69</v>
      </c>
      <c r="F1282" s="386"/>
      <c r="G1282" s="386">
        <v>2.75</v>
      </c>
      <c r="H1282" s="386">
        <f t="shared" si="94"/>
        <v>20.3</v>
      </c>
    </row>
    <row r="1283" spans="1:8" s="275" customFormat="1" x14ac:dyDescent="0.2">
      <c r="A1283" s="282"/>
      <c r="B1283" s="279" t="s">
        <v>577</v>
      </c>
      <c r="C1283" s="276"/>
      <c r="D1283" s="386">
        <v>2</v>
      </c>
      <c r="E1283" s="386">
        <v>2.8</v>
      </c>
      <c r="F1283" s="386"/>
      <c r="G1283" s="386">
        <v>2.75</v>
      </c>
      <c r="H1283" s="386">
        <f t="shared" si="94"/>
        <v>15.4</v>
      </c>
    </row>
    <row r="1284" spans="1:8" s="275" customFormat="1" ht="10.15" x14ac:dyDescent="0.2">
      <c r="A1284" s="282"/>
      <c r="B1284" s="279"/>
      <c r="C1284" s="276"/>
      <c r="D1284" s="386">
        <v>2</v>
      </c>
      <c r="E1284" s="386">
        <v>3.4</v>
      </c>
      <c r="F1284" s="386"/>
      <c r="G1284" s="386">
        <v>2.75</v>
      </c>
      <c r="H1284" s="386">
        <f t="shared" si="94"/>
        <v>18.7</v>
      </c>
    </row>
    <row r="1285" spans="1:8" s="275" customFormat="1" x14ac:dyDescent="0.2">
      <c r="A1285" s="282"/>
      <c r="B1285" s="279"/>
      <c r="C1285" s="276"/>
      <c r="D1285" s="386"/>
      <c r="E1285" s="386"/>
      <c r="F1285" s="386"/>
      <c r="G1285" s="386" t="s">
        <v>578</v>
      </c>
      <c r="H1285" s="386"/>
    </row>
    <row r="1286" spans="1:8" s="275" customFormat="1" x14ac:dyDescent="0.2">
      <c r="A1286" s="282"/>
      <c r="B1286" s="279" t="s">
        <v>547</v>
      </c>
      <c r="C1286" s="276"/>
      <c r="D1286" s="386">
        <v>2</v>
      </c>
      <c r="E1286" s="386">
        <v>11.83</v>
      </c>
      <c r="F1286" s="386"/>
      <c r="G1286" s="386">
        <v>4.0999999999999996</v>
      </c>
      <c r="H1286" s="386">
        <f t="shared" ref="H1286:H1332" si="95">ROUND(PRODUCT(D1286:G1286),2)</f>
        <v>97.01</v>
      </c>
    </row>
    <row r="1287" spans="1:8" s="275" customFormat="1" ht="10.15" x14ac:dyDescent="0.2">
      <c r="A1287" s="282"/>
      <c r="B1287" s="279"/>
      <c r="C1287" s="276"/>
      <c r="D1287" s="386">
        <v>2</v>
      </c>
      <c r="E1287" s="386">
        <v>18.510000000000002</v>
      </c>
      <c r="F1287" s="386"/>
      <c r="G1287" s="386">
        <v>4.0999999999999996</v>
      </c>
      <c r="H1287" s="386">
        <f t="shared" si="95"/>
        <v>151.78</v>
      </c>
    </row>
    <row r="1288" spans="1:8" s="275" customFormat="1" ht="10.15" x14ac:dyDescent="0.2">
      <c r="A1288" s="282"/>
      <c r="B1288" s="279"/>
      <c r="C1288" s="276"/>
      <c r="D1288" s="386">
        <v>2</v>
      </c>
      <c r="E1288" s="386">
        <v>5.12</v>
      </c>
      <c r="F1288" s="386"/>
      <c r="G1288" s="386">
        <v>4.0999999999999996</v>
      </c>
      <c r="H1288" s="386">
        <f t="shared" si="95"/>
        <v>41.98</v>
      </c>
    </row>
    <row r="1289" spans="1:8" s="275" customFormat="1" ht="10.15" x14ac:dyDescent="0.2">
      <c r="A1289" s="282"/>
      <c r="B1289" s="279" t="s">
        <v>579</v>
      </c>
      <c r="C1289" s="276"/>
      <c r="D1289" s="386">
        <v>2</v>
      </c>
      <c r="E1289" s="386">
        <v>3.2</v>
      </c>
      <c r="F1289" s="386"/>
      <c r="G1289" s="386">
        <v>2.75</v>
      </c>
      <c r="H1289" s="386">
        <f t="shared" si="95"/>
        <v>17.600000000000001</v>
      </c>
    </row>
    <row r="1290" spans="1:8" s="275" customFormat="1" ht="10.15" x14ac:dyDescent="0.2">
      <c r="A1290" s="282"/>
      <c r="B1290" s="279"/>
      <c r="C1290" s="276"/>
      <c r="D1290" s="386">
        <v>2</v>
      </c>
      <c r="E1290" s="386">
        <v>3.25</v>
      </c>
      <c r="F1290" s="386"/>
      <c r="G1290" s="386">
        <v>2.75</v>
      </c>
      <c r="H1290" s="386">
        <f t="shared" si="95"/>
        <v>17.88</v>
      </c>
    </row>
    <row r="1291" spans="1:8" s="275" customFormat="1" ht="10.15" x14ac:dyDescent="0.2">
      <c r="A1291" s="282"/>
      <c r="B1291" s="279" t="s">
        <v>580</v>
      </c>
      <c r="C1291" s="276"/>
      <c r="D1291" s="386">
        <v>2</v>
      </c>
      <c r="E1291" s="386">
        <v>3.15</v>
      </c>
      <c r="F1291" s="386"/>
      <c r="G1291" s="386">
        <v>2.75</v>
      </c>
      <c r="H1291" s="386">
        <f t="shared" si="95"/>
        <v>17.329999999999998</v>
      </c>
    </row>
    <row r="1292" spans="1:8" s="275" customFormat="1" ht="10.15" x14ac:dyDescent="0.2">
      <c r="A1292" s="282"/>
      <c r="B1292" s="279"/>
      <c r="C1292" s="276"/>
      <c r="D1292" s="386">
        <v>2</v>
      </c>
      <c r="E1292" s="386">
        <v>2.8</v>
      </c>
      <c r="F1292" s="386"/>
      <c r="G1292" s="386">
        <v>2.75</v>
      </c>
      <c r="H1292" s="386">
        <f t="shared" si="95"/>
        <v>15.4</v>
      </c>
    </row>
    <row r="1293" spans="1:8" s="275" customFormat="1" ht="10.15" x14ac:dyDescent="0.2">
      <c r="A1293" s="282"/>
      <c r="B1293" s="279"/>
      <c r="C1293" s="276"/>
      <c r="D1293" s="386">
        <v>2</v>
      </c>
      <c r="E1293" s="386">
        <v>1.78</v>
      </c>
      <c r="F1293" s="386"/>
      <c r="G1293" s="386">
        <v>2.75</v>
      </c>
      <c r="H1293" s="386">
        <f t="shared" si="95"/>
        <v>9.7899999999999991</v>
      </c>
    </row>
    <row r="1294" spans="1:8" s="275" customFormat="1" ht="10.15" x14ac:dyDescent="0.2">
      <c r="A1294" s="282"/>
      <c r="B1294" s="279" t="s">
        <v>581</v>
      </c>
      <c r="C1294" s="276"/>
      <c r="D1294" s="386">
        <v>2</v>
      </c>
      <c r="E1294" s="386">
        <v>6.81</v>
      </c>
      <c r="F1294" s="386"/>
      <c r="G1294" s="386">
        <v>2.75</v>
      </c>
      <c r="H1294" s="386">
        <f t="shared" si="95"/>
        <v>37.46</v>
      </c>
    </row>
    <row r="1295" spans="1:8" s="275" customFormat="1" ht="10.15" x14ac:dyDescent="0.2">
      <c r="A1295" s="282"/>
      <c r="B1295" s="279"/>
      <c r="C1295" s="276"/>
      <c r="D1295" s="386">
        <v>2</v>
      </c>
      <c r="E1295" s="386">
        <v>1.5</v>
      </c>
      <c r="F1295" s="386"/>
      <c r="G1295" s="386">
        <v>2.75</v>
      </c>
      <c r="H1295" s="386">
        <f t="shared" si="95"/>
        <v>8.25</v>
      </c>
    </row>
    <row r="1296" spans="1:8" s="275" customFormat="1" ht="10.15" x14ac:dyDescent="0.2">
      <c r="A1296" s="282"/>
      <c r="B1296" s="279" t="s">
        <v>582</v>
      </c>
      <c r="C1296" s="276"/>
      <c r="D1296" s="386"/>
      <c r="E1296" s="386">
        <v>2.7</v>
      </c>
      <c r="F1296" s="386"/>
      <c r="G1296" s="386">
        <v>2.75</v>
      </c>
      <c r="H1296" s="386">
        <f t="shared" si="95"/>
        <v>7.43</v>
      </c>
    </row>
    <row r="1297" spans="1:8" s="275" customFormat="1" ht="10.15" x14ac:dyDescent="0.2">
      <c r="A1297" s="282"/>
      <c r="B1297" s="279"/>
      <c r="C1297" s="276"/>
      <c r="D1297" s="386"/>
      <c r="E1297" s="386">
        <v>1.67</v>
      </c>
      <c r="F1297" s="386"/>
      <c r="G1297" s="386">
        <v>2.75</v>
      </c>
      <c r="H1297" s="386">
        <f t="shared" si="95"/>
        <v>4.59</v>
      </c>
    </row>
    <row r="1298" spans="1:8" s="275" customFormat="1" ht="10.15" x14ac:dyDescent="0.2">
      <c r="A1298" s="282"/>
      <c r="B1298" s="279" t="s">
        <v>583</v>
      </c>
      <c r="C1298" s="276"/>
      <c r="D1298" s="386"/>
      <c r="E1298" s="386">
        <v>3.07</v>
      </c>
      <c r="F1298" s="386"/>
      <c r="G1298" s="386">
        <v>2.75</v>
      </c>
      <c r="H1298" s="386">
        <f t="shared" si="95"/>
        <v>8.44</v>
      </c>
    </row>
    <row r="1299" spans="1:8" s="275" customFormat="1" x14ac:dyDescent="0.2">
      <c r="A1299" s="282"/>
      <c r="B1299" s="279" t="s">
        <v>584</v>
      </c>
      <c r="C1299" s="276"/>
      <c r="D1299" s="386">
        <v>2</v>
      </c>
      <c r="E1299" s="386">
        <v>2.77</v>
      </c>
      <c r="F1299" s="386"/>
      <c r="G1299" s="386">
        <v>2.75</v>
      </c>
      <c r="H1299" s="386">
        <f t="shared" si="95"/>
        <v>15.24</v>
      </c>
    </row>
    <row r="1300" spans="1:8" s="275" customFormat="1" ht="10.15" x14ac:dyDescent="0.2">
      <c r="A1300" s="282"/>
      <c r="B1300" s="279"/>
      <c r="C1300" s="276"/>
      <c r="D1300" s="386">
        <v>2</v>
      </c>
      <c r="E1300" s="386">
        <v>1.55</v>
      </c>
      <c r="F1300" s="386"/>
      <c r="G1300" s="386">
        <v>2.75</v>
      </c>
      <c r="H1300" s="386">
        <f t="shared" si="95"/>
        <v>8.5299999999999994</v>
      </c>
    </row>
    <row r="1301" spans="1:8" s="275" customFormat="1" x14ac:dyDescent="0.2">
      <c r="A1301" s="282"/>
      <c r="B1301" s="279" t="s">
        <v>585</v>
      </c>
      <c r="C1301" s="276"/>
      <c r="D1301" s="386">
        <v>2</v>
      </c>
      <c r="E1301" s="386">
        <v>1.96</v>
      </c>
      <c r="F1301" s="386"/>
      <c r="G1301" s="386">
        <v>2.75</v>
      </c>
      <c r="H1301" s="386">
        <f t="shared" si="95"/>
        <v>10.78</v>
      </c>
    </row>
    <row r="1302" spans="1:8" s="275" customFormat="1" ht="10.15" x14ac:dyDescent="0.2">
      <c r="A1302" s="282"/>
      <c r="B1302" s="279"/>
      <c r="C1302" s="276"/>
      <c r="D1302" s="386">
        <v>2</v>
      </c>
      <c r="E1302" s="386">
        <v>2.77</v>
      </c>
      <c r="F1302" s="386"/>
      <c r="G1302" s="386">
        <v>2.75</v>
      </c>
      <c r="H1302" s="386">
        <f t="shared" si="95"/>
        <v>15.24</v>
      </c>
    </row>
    <row r="1303" spans="1:8" s="275" customFormat="1" ht="10.15" x14ac:dyDescent="0.2">
      <c r="A1303" s="282"/>
      <c r="B1303" s="279" t="s">
        <v>177</v>
      </c>
      <c r="C1303" s="276"/>
      <c r="D1303" s="386">
        <v>2</v>
      </c>
      <c r="E1303" s="386">
        <v>3.8</v>
      </c>
      <c r="F1303" s="386"/>
      <c r="G1303" s="386">
        <v>2.75</v>
      </c>
      <c r="H1303" s="386">
        <f t="shared" si="95"/>
        <v>20.9</v>
      </c>
    </row>
    <row r="1304" spans="1:8" s="275" customFormat="1" ht="10.15" x14ac:dyDescent="0.2">
      <c r="A1304" s="282"/>
      <c r="B1304" s="279"/>
      <c r="C1304" s="276"/>
      <c r="D1304" s="386">
        <v>2</v>
      </c>
      <c r="E1304" s="386">
        <v>3.43</v>
      </c>
      <c r="F1304" s="386"/>
      <c r="G1304" s="386">
        <v>2.75</v>
      </c>
      <c r="H1304" s="386">
        <f t="shared" si="95"/>
        <v>18.87</v>
      </c>
    </row>
    <row r="1305" spans="1:8" s="275" customFormat="1" x14ac:dyDescent="0.2">
      <c r="A1305" s="282"/>
      <c r="B1305" s="279" t="s">
        <v>586</v>
      </c>
      <c r="C1305" s="276"/>
      <c r="D1305" s="386">
        <v>2</v>
      </c>
      <c r="E1305" s="386">
        <v>3.8</v>
      </c>
      <c r="F1305" s="386"/>
      <c r="G1305" s="386">
        <v>2.75</v>
      </c>
      <c r="H1305" s="386">
        <f t="shared" si="95"/>
        <v>20.9</v>
      </c>
    </row>
    <row r="1306" spans="1:8" s="275" customFormat="1" ht="10.15" x14ac:dyDescent="0.2">
      <c r="A1306" s="282"/>
      <c r="B1306" s="279"/>
      <c r="C1306" s="276"/>
      <c r="D1306" s="386">
        <v>2</v>
      </c>
      <c r="E1306" s="386">
        <v>3.35</v>
      </c>
      <c r="F1306" s="386"/>
      <c r="G1306" s="386">
        <v>2.75</v>
      </c>
      <c r="H1306" s="386">
        <f t="shared" si="95"/>
        <v>18.43</v>
      </c>
    </row>
    <row r="1307" spans="1:8" s="275" customFormat="1" x14ac:dyDescent="0.2">
      <c r="A1307" s="282"/>
      <c r="B1307" s="279" t="s">
        <v>587</v>
      </c>
      <c r="C1307" s="276"/>
      <c r="D1307" s="386">
        <v>2</v>
      </c>
      <c r="E1307" s="386">
        <v>3.8</v>
      </c>
      <c r="F1307" s="386"/>
      <c r="G1307" s="386">
        <v>2.75</v>
      </c>
      <c r="H1307" s="386">
        <f t="shared" si="95"/>
        <v>20.9</v>
      </c>
    </row>
    <row r="1308" spans="1:8" s="275" customFormat="1" ht="10.15" x14ac:dyDescent="0.2">
      <c r="A1308" s="282"/>
      <c r="B1308" s="279"/>
      <c r="C1308" s="276"/>
      <c r="D1308" s="386">
        <v>2</v>
      </c>
      <c r="E1308" s="386">
        <v>3.35</v>
      </c>
      <c r="F1308" s="386"/>
      <c r="G1308" s="386">
        <v>2.75</v>
      </c>
      <c r="H1308" s="386">
        <f t="shared" si="95"/>
        <v>18.43</v>
      </c>
    </row>
    <row r="1309" spans="1:8" s="275" customFormat="1" x14ac:dyDescent="0.2">
      <c r="A1309" s="282"/>
      <c r="B1309" s="279" t="s">
        <v>588</v>
      </c>
      <c r="C1309" s="276"/>
      <c r="D1309" s="386">
        <v>2</v>
      </c>
      <c r="E1309" s="386">
        <v>3.8</v>
      </c>
      <c r="F1309" s="386"/>
      <c r="G1309" s="386">
        <v>2.75</v>
      </c>
      <c r="H1309" s="386">
        <f t="shared" si="95"/>
        <v>20.9</v>
      </c>
    </row>
    <row r="1310" spans="1:8" s="275" customFormat="1" ht="10.15" x14ac:dyDescent="0.2">
      <c r="A1310" s="282"/>
      <c r="B1310" s="279"/>
      <c r="C1310" s="276"/>
      <c r="D1310" s="386">
        <v>2</v>
      </c>
      <c r="E1310" s="386">
        <v>2.86</v>
      </c>
      <c r="F1310" s="386"/>
      <c r="G1310" s="386">
        <v>2.75</v>
      </c>
      <c r="H1310" s="386">
        <f t="shared" si="95"/>
        <v>15.73</v>
      </c>
    </row>
    <row r="1311" spans="1:8" s="275" customFormat="1" ht="10.15" x14ac:dyDescent="0.2">
      <c r="A1311" s="282"/>
      <c r="B1311" s="279" t="s">
        <v>589</v>
      </c>
      <c r="C1311" s="276"/>
      <c r="D1311" s="386">
        <v>2</v>
      </c>
      <c r="E1311" s="386">
        <v>3.4</v>
      </c>
      <c r="F1311" s="386"/>
      <c r="G1311" s="386">
        <v>2.6</v>
      </c>
      <c r="H1311" s="386">
        <f t="shared" si="95"/>
        <v>17.68</v>
      </c>
    </row>
    <row r="1312" spans="1:8" s="275" customFormat="1" ht="10.15" x14ac:dyDescent="0.2">
      <c r="A1312" s="282"/>
      <c r="B1312" s="279"/>
      <c r="C1312" s="276"/>
      <c r="D1312" s="386">
        <v>2</v>
      </c>
      <c r="E1312" s="386">
        <v>3.37</v>
      </c>
      <c r="F1312" s="386"/>
      <c r="G1312" s="386">
        <v>2.6</v>
      </c>
      <c r="H1312" s="386">
        <f t="shared" si="95"/>
        <v>17.52</v>
      </c>
    </row>
    <row r="1313" spans="1:8" s="275" customFormat="1" ht="10.15" x14ac:dyDescent="0.2">
      <c r="A1313" s="282"/>
      <c r="B1313" s="279"/>
      <c r="C1313" s="276"/>
      <c r="D1313" s="386">
        <v>4</v>
      </c>
      <c r="E1313" s="386">
        <v>4</v>
      </c>
      <c r="F1313" s="386"/>
      <c r="G1313" s="386">
        <v>2.6</v>
      </c>
      <c r="H1313" s="386">
        <f t="shared" si="95"/>
        <v>41.6</v>
      </c>
    </row>
    <row r="1314" spans="1:8" s="275" customFormat="1" ht="10.15" x14ac:dyDescent="0.2">
      <c r="A1314" s="282"/>
      <c r="B1314" s="279" t="s">
        <v>590</v>
      </c>
      <c r="C1314" s="276"/>
      <c r="D1314" s="386">
        <v>4</v>
      </c>
      <c r="E1314" s="386">
        <v>3.4</v>
      </c>
      <c r="F1314" s="386"/>
      <c r="G1314" s="386">
        <v>2.6</v>
      </c>
      <c r="H1314" s="386">
        <f t="shared" si="95"/>
        <v>35.36</v>
      </c>
    </row>
    <row r="1315" spans="1:8" s="275" customFormat="1" ht="10.15" x14ac:dyDescent="0.2">
      <c r="A1315" s="282"/>
      <c r="B1315" s="279"/>
      <c r="C1315" s="276"/>
      <c r="D1315" s="386">
        <v>4</v>
      </c>
      <c r="E1315" s="386">
        <v>4</v>
      </c>
      <c r="F1315" s="386"/>
      <c r="G1315" s="386">
        <v>2.6</v>
      </c>
      <c r="H1315" s="386">
        <f t="shared" si="95"/>
        <v>41.6</v>
      </c>
    </row>
    <row r="1316" spans="1:8" s="275" customFormat="1" ht="10.15" x14ac:dyDescent="0.2">
      <c r="A1316" s="282"/>
      <c r="B1316" s="279" t="s">
        <v>591</v>
      </c>
      <c r="C1316" s="276"/>
      <c r="D1316" s="386">
        <v>4</v>
      </c>
      <c r="E1316" s="386">
        <v>3.4</v>
      </c>
      <c r="F1316" s="386"/>
      <c r="G1316" s="386">
        <v>2.6</v>
      </c>
      <c r="H1316" s="386">
        <f t="shared" si="95"/>
        <v>35.36</v>
      </c>
    </row>
    <row r="1317" spans="1:8" s="275" customFormat="1" ht="10.15" x14ac:dyDescent="0.2">
      <c r="A1317" s="282"/>
      <c r="B1317" s="279"/>
      <c r="C1317" s="276"/>
      <c r="D1317" s="386">
        <v>4</v>
      </c>
      <c r="E1317" s="386">
        <v>4</v>
      </c>
      <c r="F1317" s="386"/>
      <c r="G1317" s="386">
        <v>2.6</v>
      </c>
      <c r="H1317" s="386">
        <f t="shared" si="95"/>
        <v>41.6</v>
      </c>
    </row>
    <row r="1318" spans="1:8" s="275" customFormat="1" x14ac:dyDescent="0.2">
      <c r="A1318" s="282"/>
      <c r="B1318" s="279" t="s">
        <v>586</v>
      </c>
      <c r="C1318" s="276"/>
      <c r="D1318" s="386">
        <v>2</v>
      </c>
      <c r="E1318" s="386">
        <v>1.77</v>
      </c>
      <c r="F1318" s="386"/>
      <c r="G1318" s="386">
        <v>2.6</v>
      </c>
      <c r="H1318" s="386">
        <f t="shared" si="95"/>
        <v>9.1999999999999993</v>
      </c>
    </row>
    <row r="1319" spans="1:8" s="275" customFormat="1" ht="10.15" x14ac:dyDescent="0.2">
      <c r="A1319" s="282"/>
      <c r="B1319" s="279"/>
      <c r="C1319" s="276"/>
      <c r="D1319" s="386">
        <v>2</v>
      </c>
      <c r="E1319" s="386">
        <v>4</v>
      </c>
      <c r="F1319" s="386"/>
      <c r="G1319" s="386">
        <v>2.6</v>
      </c>
      <c r="H1319" s="386">
        <f t="shared" si="95"/>
        <v>20.8</v>
      </c>
    </row>
    <row r="1320" spans="1:8" s="275" customFormat="1" ht="10.15" x14ac:dyDescent="0.2">
      <c r="A1320" s="282"/>
      <c r="B1320" s="279" t="s">
        <v>592</v>
      </c>
      <c r="C1320" s="276"/>
      <c r="D1320" s="386">
        <v>2</v>
      </c>
      <c r="E1320" s="386">
        <v>6.7</v>
      </c>
      <c r="F1320" s="386"/>
      <c r="G1320" s="386">
        <v>2.6</v>
      </c>
      <c r="H1320" s="386">
        <f t="shared" si="95"/>
        <v>34.840000000000003</v>
      </c>
    </row>
    <row r="1321" spans="1:8" s="275" customFormat="1" ht="10.15" x14ac:dyDescent="0.2">
      <c r="A1321" s="282"/>
      <c r="B1321" s="279"/>
      <c r="C1321" s="276"/>
      <c r="D1321" s="386">
        <v>4</v>
      </c>
      <c r="E1321" s="386">
        <v>3.38</v>
      </c>
      <c r="F1321" s="386"/>
      <c r="G1321" s="386">
        <v>2.6</v>
      </c>
      <c r="H1321" s="386">
        <f t="shared" si="95"/>
        <v>35.15</v>
      </c>
    </row>
    <row r="1322" spans="1:8" s="275" customFormat="1" ht="10.15" x14ac:dyDescent="0.2">
      <c r="A1322" s="282"/>
      <c r="B1322" s="279" t="s">
        <v>593</v>
      </c>
      <c r="C1322" s="276"/>
      <c r="D1322" s="386">
        <v>4</v>
      </c>
      <c r="E1322" s="386">
        <v>3.4</v>
      </c>
      <c r="F1322" s="386"/>
      <c r="G1322" s="386">
        <v>2.6</v>
      </c>
      <c r="H1322" s="386">
        <f t="shared" si="95"/>
        <v>35.36</v>
      </c>
    </row>
    <row r="1323" spans="1:8" s="275" customFormat="1" ht="10.15" x14ac:dyDescent="0.2">
      <c r="A1323" s="282"/>
      <c r="B1323" s="279"/>
      <c r="C1323" s="276"/>
      <c r="D1323" s="386">
        <v>2</v>
      </c>
      <c r="E1323" s="386">
        <v>4</v>
      </c>
      <c r="F1323" s="386"/>
      <c r="G1323" s="386">
        <v>2.6</v>
      </c>
      <c r="H1323" s="386">
        <f t="shared" si="95"/>
        <v>20.8</v>
      </c>
    </row>
    <row r="1324" spans="1:8" s="275" customFormat="1" ht="10.15" x14ac:dyDescent="0.2">
      <c r="A1324" s="282"/>
      <c r="B1324" s="279" t="s">
        <v>594</v>
      </c>
      <c r="C1324" s="276"/>
      <c r="D1324" s="386">
        <v>4</v>
      </c>
      <c r="E1324" s="386">
        <v>3.4</v>
      </c>
      <c r="F1324" s="386"/>
      <c r="G1324" s="386">
        <v>2.6</v>
      </c>
      <c r="H1324" s="386">
        <f t="shared" si="95"/>
        <v>35.36</v>
      </c>
    </row>
    <row r="1325" spans="1:8" s="275" customFormat="1" ht="10.15" x14ac:dyDescent="0.2">
      <c r="A1325" s="282"/>
      <c r="B1325" s="279"/>
      <c r="C1325" s="276"/>
      <c r="D1325" s="386">
        <v>2</v>
      </c>
      <c r="E1325" s="386">
        <v>4</v>
      </c>
      <c r="F1325" s="386"/>
      <c r="G1325" s="386">
        <v>2.6</v>
      </c>
      <c r="H1325" s="386">
        <f t="shared" si="95"/>
        <v>20.8</v>
      </c>
    </row>
    <row r="1326" spans="1:8" s="275" customFormat="1" ht="10.15" x14ac:dyDescent="0.2">
      <c r="A1326" s="282"/>
      <c r="B1326" s="279" t="s">
        <v>595</v>
      </c>
      <c r="C1326" s="276"/>
      <c r="D1326" s="386">
        <v>4</v>
      </c>
      <c r="E1326" s="386">
        <v>3.4</v>
      </c>
      <c r="F1326" s="386"/>
      <c r="G1326" s="386">
        <v>2.6</v>
      </c>
      <c r="H1326" s="386">
        <f t="shared" si="95"/>
        <v>35.36</v>
      </c>
    </row>
    <row r="1327" spans="1:8" s="275" customFormat="1" ht="10.15" x14ac:dyDescent="0.2">
      <c r="A1327" s="282"/>
      <c r="B1327" s="279"/>
      <c r="C1327" s="276"/>
      <c r="D1327" s="386">
        <v>2</v>
      </c>
      <c r="E1327" s="386">
        <v>4</v>
      </c>
      <c r="F1327" s="386"/>
      <c r="G1327" s="386">
        <v>2.6</v>
      </c>
      <c r="H1327" s="386">
        <f t="shared" si="95"/>
        <v>20.8</v>
      </c>
    </row>
    <row r="1328" spans="1:8" s="275" customFormat="1" ht="10.15" x14ac:dyDescent="0.2">
      <c r="A1328" s="282"/>
      <c r="B1328" s="279" t="s">
        <v>596</v>
      </c>
      <c r="C1328" s="276"/>
      <c r="D1328" s="386">
        <v>4</v>
      </c>
      <c r="E1328" s="386">
        <v>3.4</v>
      </c>
      <c r="F1328" s="386"/>
      <c r="G1328" s="386">
        <v>2.6</v>
      </c>
      <c r="H1328" s="386">
        <f t="shared" si="95"/>
        <v>35.36</v>
      </c>
    </row>
    <row r="1329" spans="1:8" s="275" customFormat="1" ht="10.15" x14ac:dyDescent="0.2">
      <c r="A1329" s="282"/>
      <c r="B1329" s="279"/>
      <c r="C1329" s="276"/>
      <c r="D1329" s="386">
        <v>2</v>
      </c>
      <c r="E1329" s="386">
        <v>4</v>
      </c>
      <c r="F1329" s="386"/>
      <c r="G1329" s="386">
        <v>2.6</v>
      </c>
      <c r="H1329" s="386">
        <f t="shared" si="95"/>
        <v>20.8</v>
      </c>
    </row>
    <row r="1330" spans="1:8" s="275" customFormat="1" ht="10.15" x14ac:dyDescent="0.2">
      <c r="A1330" s="282"/>
      <c r="B1330" s="279" t="s">
        <v>597</v>
      </c>
      <c r="C1330" s="276"/>
      <c r="D1330" s="386">
        <v>4</v>
      </c>
      <c r="E1330" s="386">
        <v>3.4</v>
      </c>
      <c r="F1330" s="386"/>
      <c r="G1330" s="386">
        <v>2.6</v>
      </c>
      <c r="H1330" s="386">
        <f t="shared" si="95"/>
        <v>35.36</v>
      </c>
    </row>
    <row r="1331" spans="1:8" s="275" customFormat="1" ht="10.15" x14ac:dyDescent="0.2">
      <c r="A1331" s="282"/>
      <c r="B1331" s="279"/>
      <c r="C1331" s="276"/>
      <c r="D1331" s="386">
        <v>2</v>
      </c>
      <c r="E1331" s="386">
        <v>4</v>
      </c>
      <c r="F1331" s="386"/>
      <c r="G1331" s="386">
        <v>2.6</v>
      </c>
      <c r="H1331" s="386">
        <f t="shared" si="95"/>
        <v>20.8</v>
      </c>
    </row>
    <row r="1332" spans="1:8" s="275" customFormat="1" ht="10.15" x14ac:dyDescent="0.2">
      <c r="A1332" s="282"/>
      <c r="B1332" s="279" t="s">
        <v>523</v>
      </c>
      <c r="C1332" s="276"/>
      <c r="D1332" s="386">
        <v>2</v>
      </c>
      <c r="E1332" s="386">
        <v>35.770000000000003</v>
      </c>
      <c r="F1332" s="386"/>
      <c r="G1332" s="386">
        <v>1.1000000000000001</v>
      </c>
      <c r="H1332" s="386">
        <f t="shared" si="95"/>
        <v>78.69</v>
      </c>
    </row>
    <row r="1333" spans="1:8" s="275" customFormat="1" x14ac:dyDescent="0.2">
      <c r="A1333" s="282"/>
      <c r="B1333" s="284" t="s">
        <v>499</v>
      </c>
      <c r="C1333" s="276"/>
      <c r="D1333" s="386"/>
      <c r="E1333" s="386"/>
      <c r="F1333" s="386"/>
      <c r="G1333" s="386"/>
      <c r="H1333" s="386"/>
    </row>
    <row r="1334" spans="1:8" s="275" customFormat="1" x14ac:dyDescent="0.2">
      <c r="A1334" s="282"/>
      <c r="B1334" s="279" t="s">
        <v>598</v>
      </c>
      <c r="C1334" s="276"/>
      <c r="D1334" s="386">
        <v>-1</v>
      </c>
      <c r="E1334" s="386">
        <v>3.1</v>
      </c>
      <c r="F1334" s="386"/>
      <c r="G1334" s="386">
        <v>3.22</v>
      </c>
      <c r="H1334" s="386">
        <f t="shared" ref="H1334:H1395" si="96">ROUND(PRODUCT(D1334:G1334),2)</f>
        <v>-9.98</v>
      </c>
    </row>
    <row r="1335" spans="1:8" s="275" customFormat="1" x14ac:dyDescent="0.2">
      <c r="A1335" s="282"/>
      <c r="B1335" s="279" t="s">
        <v>599</v>
      </c>
      <c r="C1335" s="276"/>
      <c r="D1335" s="386">
        <v>-2</v>
      </c>
      <c r="E1335" s="386">
        <v>3.45</v>
      </c>
      <c r="F1335" s="386"/>
      <c r="G1335" s="386">
        <v>3.2</v>
      </c>
      <c r="H1335" s="386">
        <f t="shared" si="96"/>
        <v>-22.08</v>
      </c>
    </row>
    <row r="1336" spans="1:8" s="275" customFormat="1" ht="10.15" x14ac:dyDescent="0.2">
      <c r="A1336" s="282"/>
      <c r="B1336" s="279" t="s">
        <v>600</v>
      </c>
      <c r="C1336" s="276"/>
      <c r="D1336" s="386">
        <v>-1</v>
      </c>
      <c r="E1336" s="386">
        <v>0.9</v>
      </c>
      <c r="F1336" s="386"/>
      <c r="G1336" s="386">
        <v>2.1</v>
      </c>
      <c r="H1336" s="386">
        <f t="shared" si="96"/>
        <v>-1.89</v>
      </c>
    </row>
    <row r="1337" spans="1:8" s="275" customFormat="1" ht="10.15" x14ac:dyDescent="0.2">
      <c r="A1337" s="282"/>
      <c r="B1337" s="279" t="s">
        <v>601</v>
      </c>
      <c r="C1337" s="276"/>
      <c r="D1337" s="386">
        <v>-1</v>
      </c>
      <c r="E1337" s="386">
        <v>0.9</v>
      </c>
      <c r="F1337" s="386"/>
      <c r="G1337" s="386">
        <v>2.1</v>
      </c>
      <c r="H1337" s="386">
        <f t="shared" si="96"/>
        <v>-1.89</v>
      </c>
    </row>
    <row r="1338" spans="1:8" s="275" customFormat="1" ht="10.15" x14ac:dyDescent="0.2">
      <c r="A1338" s="282"/>
      <c r="B1338" s="279" t="s">
        <v>602</v>
      </c>
      <c r="C1338" s="276"/>
      <c r="D1338" s="386">
        <v>-1</v>
      </c>
      <c r="E1338" s="386">
        <v>1.9</v>
      </c>
      <c r="F1338" s="386"/>
      <c r="G1338" s="386">
        <v>1.4</v>
      </c>
      <c r="H1338" s="386">
        <f t="shared" si="96"/>
        <v>-2.66</v>
      </c>
    </row>
    <row r="1339" spans="1:8" s="275" customFormat="1" x14ac:dyDescent="0.2">
      <c r="A1339" s="282"/>
      <c r="B1339" s="279" t="s">
        <v>577</v>
      </c>
      <c r="C1339" s="276"/>
      <c r="D1339" s="386">
        <v>-1</v>
      </c>
      <c r="E1339" s="386">
        <v>0.8</v>
      </c>
      <c r="F1339" s="386"/>
      <c r="G1339" s="386">
        <v>2.1</v>
      </c>
      <c r="H1339" s="386">
        <f t="shared" si="96"/>
        <v>-1.68</v>
      </c>
    </row>
    <row r="1340" spans="1:8" s="275" customFormat="1" ht="10.15" x14ac:dyDescent="0.2">
      <c r="A1340" s="282"/>
      <c r="B1340" s="279"/>
      <c r="C1340" s="276"/>
      <c r="D1340" s="386">
        <v>-1</v>
      </c>
      <c r="E1340" s="386">
        <v>1.1000000000000001</v>
      </c>
      <c r="F1340" s="386"/>
      <c r="G1340" s="386">
        <v>1</v>
      </c>
      <c r="H1340" s="386">
        <f t="shared" si="96"/>
        <v>-1.1000000000000001</v>
      </c>
    </row>
    <row r="1341" spans="1:8" s="275" customFormat="1" ht="10.15" x14ac:dyDescent="0.2">
      <c r="A1341" s="282"/>
      <c r="B1341" s="279" t="s">
        <v>576</v>
      </c>
      <c r="C1341" s="276"/>
      <c r="D1341" s="386">
        <v>-1</v>
      </c>
      <c r="E1341" s="386">
        <v>0.8</v>
      </c>
      <c r="F1341" s="386"/>
      <c r="G1341" s="386">
        <v>2.1</v>
      </c>
      <c r="H1341" s="386">
        <f t="shared" si="96"/>
        <v>-1.68</v>
      </c>
    </row>
    <row r="1342" spans="1:8" s="275" customFormat="1" ht="10.15" x14ac:dyDescent="0.2">
      <c r="A1342" s="282"/>
      <c r="B1342" s="279"/>
      <c r="C1342" s="276"/>
      <c r="D1342" s="386">
        <v>-1</v>
      </c>
      <c r="E1342" s="386">
        <v>1.8</v>
      </c>
      <c r="F1342" s="386"/>
      <c r="G1342" s="386">
        <v>1.1000000000000001</v>
      </c>
      <c r="H1342" s="386">
        <f t="shared" si="96"/>
        <v>-1.98</v>
      </c>
    </row>
    <row r="1343" spans="1:8" s="275" customFormat="1" ht="10.15" x14ac:dyDescent="0.2">
      <c r="A1343" s="282"/>
      <c r="B1343" s="279" t="s">
        <v>570</v>
      </c>
      <c r="C1343" s="276"/>
      <c r="D1343" s="386">
        <v>-2</v>
      </c>
      <c r="E1343" s="386">
        <v>0.8</v>
      </c>
      <c r="F1343" s="386"/>
      <c r="G1343" s="386">
        <v>2.1</v>
      </c>
      <c r="H1343" s="386">
        <f t="shared" si="96"/>
        <v>-3.36</v>
      </c>
    </row>
    <row r="1344" spans="1:8" s="275" customFormat="1" ht="10.15" x14ac:dyDescent="0.2">
      <c r="A1344" s="282"/>
      <c r="B1344" s="279" t="s">
        <v>575</v>
      </c>
      <c r="C1344" s="276"/>
      <c r="D1344" s="386">
        <v>-2</v>
      </c>
      <c r="E1344" s="386">
        <v>0.8</v>
      </c>
      <c r="F1344" s="386"/>
      <c r="G1344" s="386">
        <v>2.1</v>
      </c>
      <c r="H1344" s="386">
        <f t="shared" si="96"/>
        <v>-3.36</v>
      </c>
    </row>
    <row r="1345" spans="1:8" s="275" customFormat="1" ht="10.15" x14ac:dyDescent="0.2">
      <c r="A1345" s="282"/>
      <c r="B1345" s="279"/>
      <c r="C1345" s="276"/>
      <c r="D1345" s="386">
        <v>-1</v>
      </c>
      <c r="E1345" s="386">
        <v>1.85</v>
      </c>
      <c r="F1345" s="386"/>
      <c r="G1345" s="386">
        <v>1.1000000000000001</v>
      </c>
      <c r="H1345" s="386">
        <f t="shared" si="96"/>
        <v>-2.04</v>
      </c>
    </row>
    <row r="1346" spans="1:8" s="275" customFormat="1" ht="10.15" x14ac:dyDescent="0.2">
      <c r="A1346" s="282"/>
      <c r="B1346" s="279" t="s">
        <v>494</v>
      </c>
      <c r="C1346" s="276"/>
      <c r="D1346" s="386">
        <v>-1</v>
      </c>
      <c r="E1346" s="386">
        <v>0.8</v>
      </c>
      <c r="F1346" s="386"/>
      <c r="G1346" s="386">
        <v>2.1</v>
      </c>
      <c r="H1346" s="386">
        <f t="shared" si="96"/>
        <v>-1.68</v>
      </c>
    </row>
    <row r="1347" spans="1:8" s="275" customFormat="1" ht="10.15" x14ac:dyDescent="0.2">
      <c r="A1347" s="282"/>
      <c r="B1347" s="279" t="s">
        <v>494</v>
      </c>
      <c r="C1347" s="276"/>
      <c r="D1347" s="386">
        <v>-1</v>
      </c>
      <c r="E1347" s="386">
        <v>0.8</v>
      </c>
      <c r="F1347" s="386"/>
      <c r="G1347" s="386">
        <v>2.1</v>
      </c>
      <c r="H1347" s="386">
        <f t="shared" si="96"/>
        <v>-1.68</v>
      </c>
    </row>
    <row r="1348" spans="1:8" s="275" customFormat="1" ht="10.15" x14ac:dyDescent="0.2">
      <c r="A1348" s="282"/>
      <c r="B1348" s="279" t="s">
        <v>579</v>
      </c>
      <c r="C1348" s="276"/>
      <c r="D1348" s="386">
        <v>-1</v>
      </c>
      <c r="E1348" s="386">
        <v>0.8</v>
      </c>
      <c r="F1348" s="386"/>
      <c r="G1348" s="386">
        <v>2.1</v>
      </c>
      <c r="H1348" s="386">
        <f t="shared" si="96"/>
        <v>-1.68</v>
      </c>
    </row>
    <row r="1349" spans="1:8" s="275" customFormat="1" ht="10.15" x14ac:dyDescent="0.2">
      <c r="A1349" s="282"/>
      <c r="B1349" s="279" t="s">
        <v>580</v>
      </c>
      <c r="C1349" s="276"/>
      <c r="D1349" s="386">
        <v>-1</v>
      </c>
      <c r="E1349" s="386">
        <v>0.8</v>
      </c>
      <c r="F1349" s="386"/>
      <c r="G1349" s="386">
        <v>2.1</v>
      </c>
      <c r="H1349" s="386">
        <f t="shared" si="96"/>
        <v>-1.68</v>
      </c>
    </row>
    <row r="1350" spans="1:8" s="275" customFormat="1" ht="10.15" x14ac:dyDescent="0.2">
      <c r="A1350" s="282"/>
      <c r="B1350" s="279"/>
      <c r="C1350" s="276"/>
      <c r="D1350" s="386">
        <v>-1</v>
      </c>
      <c r="E1350" s="386">
        <v>1.75</v>
      </c>
      <c r="F1350" s="386"/>
      <c r="G1350" s="386">
        <v>1.1000000000000001</v>
      </c>
      <c r="H1350" s="386">
        <f t="shared" si="96"/>
        <v>-1.93</v>
      </c>
    </row>
    <row r="1351" spans="1:8" s="275" customFormat="1" ht="10.15" x14ac:dyDescent="0.2">
      <c r="A1351" s="282"/>
      <c r="B1351" s="279"/>
      <c r="C1351" s="276"/>
      <c r="D1351" s="386">
        <v>-1</v>
      </c>
      <c r="E1351" s="386">
        <v>0.7</v>
      </c>
      <c r="F1351" s="386"/>
      <c r="G1351" s="386">
        <v>1.1000000000000001</v>
      </c>
      <c r="H1351" s="386">
        <f t="shared" si="96"/>
        <v>-0.77</v>
      </c>
    </row>
    <row r="1352" spans="1:8" s="275" customFormat="1" x14ac:dyDescent="0.2">
      <c r="A1352" s="282"/>
      <c r="B1352" s="279" t="s">
        <v>547</v>
      </c>
      <c r="C1352" s="276"/>
      <c r="D1352" s="386">
        <v>-5</v>
      </c>
      <c r="E1352" s="386">
        <v>1.1000000000000001</v>
      </c>
      <c r="F1352" s="386"/>
      <c r="G1352" s="386">
        <v>1</v>
      </c>
      <c r="H1352" s="386">
        <f t="shared" si="96"/>
        <v>-5.5</v>
      </c>
    </row>
    <row r="1353" spans="1:8" s="275" customFormat="1" ht="10.15" x14ac:dyDescent="0.2">
      <c r="A1353" s="282"/>
      <c r="B1353" s="279"/>
      <c r="C1353" s="276"/>
      <c r="D1353" s="386">
        <v>-2</v>
      </c>
      <c r="E1353" s="386">
        <v>0.85</v>
      </c>
      <c r="F1353" s="386"/>
      <c r="G1353" s="386">
        <v>1</v>
      </c>
      <c r="H1353" s="386">
        <f t="shared" si="96"/>
        <v>-1.7</v>
      </c>
    </row>
    <row r="1354" spans="1:8" s="275" customFormat="1" ht="10.15" x14ac:dyDescent="0.2">
      <c r="A1354" s="282"/>
      <c r="B1354" s="279"/>
      <c r="C1354" s="276"/>
      <c r="D1354" s="386">
        <v>-1</v>
      </c>
      <c r="E1354" s="386">
        <v>3.75</v>
      </c>
      <c r="F1354" s="386"/>
      <c r="G1354" s="386">
        <v>2.1</v>
      </c>
      <c r="H1354" s="386">
        <f t="shared" si="96"/>
        <v>-7.88</v>
      </c>
    </row>
    <row r="1355" spans="1:8" s="275" customFormat="1" ht="10.15" x14ac:dyDescent="0.2">
      <c r="A1355" s="282"/>
      <c r="B1355" s="279"/>
      <c r="C1355" s="276"/>
      <c r="D1355" s="386">
        <v>-1</v>
      </c>
      <c r="E1355" s="386">
        <v>1.1499999999999999</v>
      </c>
      <c r="F1355" s="386"/>
      <c r="G1355" s="386">
        <v>2.1</v>
      </c>
      <c r="H1355" s="386">
        <f t="shared" si="96"/>
        <v>-2.42</v>
      </c>
    </row>
    <row r="1356" spans="1:8" s="275" customFormat="1" x14ac:dyDescent="0.2">
      <c r="A1356" s="282"/>
      <c r="B1356" s="279" t="s">
        <v>603</v>
      </c>
      <c r="C1356" s="276"/>
      <c r="D1356" s="386">
        <v>-2</v>
      </c>
      <c r="E1356" s="386">
        <v>1.6</v>
      </c>
      <c r="F1356" s="386"/>
      <c r="G1356" s="386">
        <v>2.1</v>
      </c>
      <c r="H1356" s="386">
        <f t="shared" si="96"/>
        <v>-6.72</v>
      </c>
    </row>
    <row r="1357" spans="1:8" s="275" customFormat="1" ht="10.15" x14ac:dyDescent="0.2">
      <c r="A1357" s="282"/>
      <c r="B1357" s="279"/>
      <c r="C1357" s="276"/>
      <c r="D1357" s="386">
        <v>-1</v>
      </c>
      <c r="E1357" s="386">
        <v>3.2</v>
      </c>
      <c r="F1357" s="386"/>
      <c r="G1357" s="386">
        <v>0.5</v>
      </c>
      <c r="H1357" s="386">
        <f t="shared" si="96"/>
        <v>-1.6</v>
      </c>
    </row>
    <row r="1358" spans="1:8" s="275" customFormat="1" ht="10.15" x14ac:dyDescent="0.2">
      <c r="A1358" s="282"/>
      <c r="B1358" s="279" t="s">
        <v>604</v>
      </c>
      <c r="C1358" s="276"/>
      <c r="D1358" s="386">
        <v>-3</v>
      </c>
      <c r="E1358" s="386">
        <v>0.7</v>
      </c>
      <c r="F1358" s="386"/>
      <c r="G1358" s="386">
        <v>2.1</v>
      </c>
      <c r="H1358" s="386">
        <f t="shared" si="96"/>
        <v>-4.41</v>
      </c>
    </row>
    <row r="1359" spans="1:8" s="275" customFormat="1" ht="10.15" x14ac:dyDescent="0.2">
      <c r="A1359" s="282"/>
      <c r="B1359" s="279"/>
      <c r="C1359" s="276"/>
      <c r="D1359" s="386">
        <v>-1</v>
      </c>
      <c r="E1359" s="386">
        <v>0.8</v>
      </c>
      <c r="F1359" s="386"/>
      <c r="G1359" s="386">
        <v>2.1</v>
      </c>
      <c r="H1359" s="386">
        <f t="shared" si="96"/>
        <v>-1.68</v>
      </c>
    </row>
    <row r="1360" spans="1:8" s="275" customFormat="1" x14ac:dyDescent="0.2">
      <c r="A1360" s="282"/>
      <c r="B1360" s="279" t="s">
        <v>584</v>
      </c>
      <c r="C1360" s="276"/>
      <c r="D1360" s="386">
        <v>-1</v>
      </c>
      <c r="E1360" s="386">
        <v>0.8</v>
      </c>
      <c r="F1360" s="386"/>
      <c r="G1360" s="386">
        <v>2.1</v>
      </c>
      <c r="H1360" s="386">
        <f t="shared" si="96"/>
        <v>-1.68</v>
      </c>
    </row>
    <row r="1361" spans="1:8" s="275" customFormat="1" x14ac:dyDescent="0.2">
      <c r="A1361" s="282"/>
      <c r="B1361" s="279" t="s">
        <v>585</v>
      </c>
      <c r="C1361" s="276"/>
      <c r="D1361" s="386">
        <v>-1</v>
      </c>
      <c r="E1361" s="386">
        <v>0.8</v>
      </c>
      <c r="F1361" s="386"/>
      <c r="G1361" s="386">
        <v>2.1</v>
      </c>
      <c r="H1361" s="386">
        <f t="shared" si="96"/>
        <v>-1.68</v>
      </c>
    </row>
    <row r="1362" spans="1:8" s="275" customFormat="1" ht="10.15" x14ac:dyDescent="0.2">
      <c r="A1362" s="282"/>
      <c r="B1362" s="279" t="s">
        <v>564</v>
      </c>
      <c r="C1362" s="276"/>
      <c r="D1362" s="386">
        <v>-1</v>
      </c>
      <c r="E1362" s="386">
        <v>0.8</v>
      </c>
      <c r="F1362" s="386"/>
      <c r="G1362" s="386">
        <v>2.1</v>
      </c>
      <c r="H1362" s="386">
        <f t="shared" si="96"/>
        <v>-1.68</v>
      </c>
    </row>
    <row r="1363" spans="1:8" s="275" customFormat="1" ht="10.15" x14ac:dyDescent="0.2">
      <c r="A1363" s="282"/>
      <c r="B1363" s="279" t="s">
        <v>177</v>
      </c>
      <c r="C1363" s="276"/>
      <c r="D1363" s="386">
        <v>-1</v>
      </c>
      <c r="E1363" s="386">
        <v>0.8</v>
      </c>
      <c r="F1363" s="386"/>
      <c r="G1363" s="386">
        <v>2.1</v>
      </c>
      <c r="H1363" s="386">
        <f t="shared" si="96"/>
        <v>-1.68</v>
      </c>
    </row>
    <row r="1364" spans="1:8" s="275" customFormat="1" ht="10.15" x14ac:dyDescent="0.2">
      <c r="A1364" s="282"/>
      <c r="B1364" s="279"/>
      <c r="C1364" s="276"/>
      <c r="D1364" s="386">
        <v>-1</v>
      </c>
      <c r="E1364" s="386">
        <v>1.1499999999999999</v>
      </c>
      <c r="F1364" s="386"/>
      <c r="G1364" s="386">
        <v>1</v>
      </c>
      <c r="H1364" s="386">
        <f t="shared" si="96"/>
        <v>-1.1499999999999999</v>
      </c>
    </row>
    <row r="1365" spans="1:8" s="275" customFormat="1" x14ac:dyDescent="0.2">
      <c r="A1365" s="282"/>
      <c r="B1365" s="279" t="s">
        <v>586</v>
      </c>
      <c r="C1365" s="276"/>
      <c r="D1365" s="386">
        <v>-1</v>
      </c>
      <c r="E1365" s="386">
        <v>0.8</v>
      </c>
      <c r="F1365" s="386"/>
      <c r="G1365" s="386">
        <v>2.1</v>
      </c>
      <c r="H1365" s="386">
        <f t="shared" si="96"/>
        <v>-1.68</v>
      </c>
    </row>
    <row r="1366" spans="1:8" s="275" customFormat="1" ht="10.15" x14ac:dyDescent="0.2">
      <c r="A1366" s="282"/>
      <c r="B1366" s="279"/>
      <c r="C1366" s="276"/>
      <c r="D1366" s="386">
        <v>-1</v>
      </c>
      <c r="E1366" s="386">
        <v>1.1499999999999999</v>
      </c>
      <c r="F1366" s="386"/>
      <c r="G1366" s="386">
        <v>1</v>
      </c>
      <c r="H1366" s="386">
        <f t="shared" si="96"/>
        <v>-1.1499999999999999</v>
      </c>
    </row>
    <row r="1367" spans="1:8" s="275" customFormat="1" x14ac:dyDescent="0.2">
      <c r="A1367" s="282"/>
      <c r="B1367" s="279" t="s">
        <v>587</v>
      </c>
      <c r="C1367" s="276"/>
      <c r="D1367" s="386">
        <v>-1</v>
      </c>
      <c r="E1367" s="386">
        <v>0.8</v>
      </c>
      <c r="F1367" s="386"/>
      <c r="G1367" s="386">
        <v>2.1</v>
      </c>
      <c r="H1367" s="386">
        <f t="shared" si="96"/>
        <v>-1.68</v>
      </c>
    </row>
    <row r="1368" spans="1:8" s="275" customFormat="1" ht="10.15" x14ac:dyDescent="0.2">
      <c r="A1368" s="282"/>
      <c r="B1368" s="279"/>
      <c r="C1368" s="276"/>
      <c r="D1368" s="386">
        <v>-1</v>
      </c>
      <c r="E1368" s="386">
        <v>1.1499999999999999</v>
      </c>
      <c r="F1368" s="386"/>
      <c r="G1368" s="386">
        <v>1</v>
      </c>
      <c r="H1368" s="386">
        <f t="shared" si="96"/>
        <v>-1.1499999999999999</v>
      </c>
    </row>
    <row r="1369" spans="1:8" s="275" customFormat="1" x14ac:dyDescent="0.2">
      <c r="A1369" s="282"/>
      <c r="B1369" s="279" t="s">
        <v>588</v>
      </c>
      <c r="C1369" s="276"/>
      <c r="D1369" s="386">
        <v>-1</v>
      </c>
      <c r="E1369" s="386">
        <v>0.8</v>
      </c>
      <c r="F1369" s="386"/>
      <c r="G1369" s="386">
        <v>2.1</v>
      </c>
      <c r="H1369" s="386">
        <f t="shared" si="96"/>
        <v>-1.68</v>
      </c>
    </row>
    <row r="1370" spans="1:8" s="275" customFormat="1" ht="10.15" x14ac:dyDescent="0.2">
      <c r="A1370" s="282"/>
      <c r="B1370" s="279"/>
      <c r="C1370" s="276"/>
      <c r="D1370" s="386">
        <v>-1</v>
      </c>
      <c r="E1370" s="386">
        <v>1.1499999999999999</v>
      </c>
      <c r="F1370" s="386"/>
      <c r="G1370" s="386">
        <v>1</v>
      </c>
      <c r="H1370" s="386">
        <f t="shared" si="96"/>
        <v>-1.1499999999999999</v>
      </c>
    </row>
    <row r="1371" spans="1:8" s="275" customFormat="1" ht="10.15" x14ac:dyDescent="0.2">
      <c r="A1371" s="282"/>
      <c r="B1371" s="279" t="s">
        <v>589</v>
      </c>
      <c r="C1371" s="276"/>
      <c r="D1371" s="386">
        <v>-3</v>
      </c>
      <c r="E1371" s="386">
        <v>0.8</v>
      </c>
      <c r="F1371" s="386"/>
      <c r="G1371" s="386">
        <v>2.1</v>
      </c>
      <c r="H1371" s="386">
        <f t="shared" si="96"/>
        <v>-5.04</v>
      </c>
    </row>
    <row r="1372" spans="1:8" s="275" customFormat="1" ht="10.15" x14ac:dyDescent="0.2">
      <c r="A1372" s="282"/>
      <c r="B1372" s="279"/>
      <c r="C1372" s="276"/>
      <c r="D1372" s="386">
        <v>-2</v>
      </c>
      <c r="E1372" s="386">
        <v>1.2</v>
      </c>
      <c r="F1372" s="386"/>
      <c r="G1372" s="386">
        <v>1.1000000000000001</v>
      </c>
      <c r="H1372" s="386">
        <f t="shared" si="96"/>
        <v>-2.64</v>
      </c>
    </row>
    <row r="1373" spans="1:8" s="275" customFormat="1" ht="10.15" x14ac:dyDescent="0.2">
      <c r="A1373" s="282"/>
      <c r="B1373" s="279" t="s">
        <v>590</v>
      </c>
      <c r="C1373" s="276"/>
      <c r="D1373" s="386">
        <v>-3</v>
      </c>
      <c r="E1373" s="386">
        <v>0.8</v>
      </c>
      <c r="F1373" s="386"/>
      <c r="G1373" s="386">
        <v>2.1</v>
      </c>
      <c r="H1373" s="386">
        <f t="shared" si="96"/>
        <v>-5.04</v>
      </c>
    </row>
    <row r="1374" spans="1:8" s="275" customFormat="1" ht="10.15" x14ac:dyDescent="0.2">
      <c r="A1374" s="282"/>
      <c r="B1374" s="279"/>
      <c r="C1374" s="276"/>
      <c r="D1374" s="386">
        <v>-2</v>
      </c>
      <c r="E1374" s="386">
        <v>1.2</v>
      </c>
      <c r="F1374" s="386"/>
      <c r="G1374" s="386">
        <v>1.1000000000000001</v>
      </c>
      <c r="H1374" s="386">
        <f t="shared" si="96"/>
        <v>-2.64</v>
      </c>
    </row>
    <row r="1375" spans="1:8" s="275" customFormat="1" ht="10.15" x14ac:dyDescent="0.2">
      <c r="A1375" s="282"/>
      <c r="B1375" s="279" t="s">
        <v>591</v>
      </c>
      <c r="C1375" s="276"/>
      <c r="D1375" s="386">
        <v>-3</v>
      </c>
      <c r="E1375" s="386">
        <v>0.8</v>
      </c>
      <c r="F1375" s="386"/>
      <c r="G1375" s="386">
        <v>2.1</v>
      </c>
      <c r="H1375" s="386">
        <f t="shared" si="96"/>
        <v>-5.04</v>
      </c>
    </row>
    <row r="1376" spans="1:8" s="275" customFormat="1" ht="10.15" x14ac:dyDescent="0.2">
      <c r="A1376" s="282"/>
      <c r="B1376" s="279"/>
      <c r="C1376" s="276"/>
      <c r="D1376" s="386">
        <v>-2</v>
      </c>
      <c r="E1376" s="386">
        <v>1.2</v>
      </c>
      <c r="F1376" s="386"/>
      <c r="G1376" s="386">
        <v>1.1000000000000001</v>
      </c>
      <c r="H1376" s="386">
        <f t="shared" si="96"/>
        <v>-2.64</v>
      </c>
    </row>
    <row r="1377" spans="1:8" s="275" customFormat="1" x14ac:dyDescent="0.2">
      <c r="A1377" s="282"/>
      <c r="B1377" s="279" t="s">
        <v>586</v>
      </c>
      <c r="C1377" s="276"/>
      <c r="D1377" s="386">
        <v>-1</v>
      </c>
      <c r="E1377" s="386">
        <v>0.8</v>
      </c>
      <c r="F1377" s="386"/>
      <c r="G1377" s="386">
        <v>2.1</v>
      </c>
      <c r="H1377" s="386">
        <f t="shared" si="96"/>
        <v>-1.68</v>
      </c>
    </row>
    <row r="1378" spans="1:8" s="275" customFormat="1" ht="10.15" x14ac:dyDescent="0.2">
      <c r="A1378" s="282"/>
      <c r="B1378" s="279"/>
      <c r="C1378" s="276"/>
      <c r="D1378" s="386">
        <v>-1</v>
      </c>
      <c r="E1378" s="386">
        <v>1</v>
      </c>
      <c r="F1378" s="386"/>
      <c r="G1378" s="386">
        <v>0.6</v>
      </c>
      <c r="H1378" s="386">
        <f t="shared" si="96"/>
        <v>-0.6</v>
      </c>
    </row>
    <row r="1379" spans="1:8" s="275" customFormat="1" ht="10.15" x14ac:dyDescent="0.2">
      <c r="A1379" s="282"/>
      <c r="B1379" s="279" t="s">
        <v>592</v>
      </c>
      <c r="C1379" s="276"/>
      <c r="D1379" s="386">
        <v>-3</v>
      </c>
      <c r="E1379" s="386">
        <v>0.8</v>
      </c>
      <c r="F1379" s="386"/>
      <c r="G1379" s="386">
        <v>2.1</v>
      </c>
      <c r="H1379" s="386">
        <f t="shared" si="96"/>
        <v>-5.04</v>
      </c>
    </row>
    <row r="1380" spans="1:8" s="275" customFormat="1" ht="10.15" x14ac:dyDescent="0.2">
      <c r="A1380" s="282"/>
      <c r="B1380" s="279"/>
      <c r="C1380" s="276"/>
      <c r="D1380" s="386">
        <v>-2</v>
      </c>
      <c r="E1380" s="386">
        <v>1.2</v>
      </c>
      <c r="F1380" s="386"/>
      <c r="G1380" s="386">
        <v>1.1000000000000001</v>
      </c>
      <c r="H1380" s="386">
        <f t="shared" si="96"/>
        <v>-2.64</v>
      </c>
    </row>
    <row r="1381" spans="1:8" s="275" customFormat="1" ht="10.15" x14ac:dyDescent="0.2">
      <c r="A1381" s="282"/>
      <c r="B1381" s="279" t="s">
        <v>471</v>
      </c>
      <c r="C1381" s="276"/>
      <c r="D1381" s="386">
        <v>-3</v>
      </c>
      <c r="E1381" s="386">
        <v>0.8</v>
      </c>
      <c r="F1381" s="386"/>
      <c r="G1381" s="386">
        <v>2.1</v>
      </c>
      <c r="H1381" s="386">
        <f t="shared" si="96"/>
        <v>-5.04</v>
      </c>
    </row>
    <row r="1382" spans="1:8" s="275" customFormat="1" ht="10.15" x14ac:dyDescent="0.2">
      <c r="A1382" s="282"/>
      <c r="B1382" s="279"/>
      <c r="C1382" s="276"/>
      <c r="D1382" s="386">
        <v>-2</v>
      </c>
      <c r="E1382" s="386">
        <v>1.2</v>
      </c>
      <c r="F1382" s="386"/>
      <c r="G1382" s="386">
        <v>1.1000000000000001</v>
      </c>
      <c r="H1382" s="386">
        <f t="shared" si="96"/>
        <v>-2.64</v>
      </c>
    </row>
    <row r="1383" spans="1:8" s="275" customFormat="1" ht="10.15" x14ac:dyDescent="0.2">
      <c r="A1383" s="282"/>
      <c r="B1383" s="279" t="s">
        <v>593</v>
      </c>
      <c r="C1383" s="276"/>
      <c r="D1383" s="386">
        <v>-3</v>
      </c>
      <c r="E1383" s="386">
        <v>0.8</v>
      </c>
      <c r="F1383" s="386"/>
      <c r="G1383" s="386">
        <v>2.1</v>
      </c>
      <c r="H1383" s="386">
        <f t="shared" si="96"/>
        <v>-5.04</v>
      </c>
    </row>
    <row r="1384" spans="1:8" s="275" customFormat="1" ht="10.15" x14ac:dyDescent="0.2">
      <c r="A1384" s="282"/>
      <c r="B1384" s="279"/>
      <c r="C1384" s="276"/>
      <c r="D1384" s="386">
        <v>-2</v>
      </c>
      <c r="E1384" s="386">
        <v>1.2</v>
      </c>
      <c r="F1384" s="386"/>
      <c r="G1384" s="386">
        <v>1.1000000000000001</v>
      </c>
      <c r="H1384" s="386">
        <f t="shared" si="96"/>
        <v>-2.64</v>
      </c>
    </row>
    <row r="1385" spans="1:8" s="275" customFormat="1" ht="10.15" x14ac:dyDescent="0.2">
      <c r="A1385" s="282"/>
      <c r="B1385" s="279" t="s">
        <v>594</v>
      </c>
      <c r="C1385" s="276"/>
      <c r="D1385" s="386">
        <v>-3</v>
      </c>
      <c r="E1385" s="386">
        <v>0.8</v>
      </c>
      <c r="F1385" s="386"/>
      <c r="G1385" s="386">
        <v>2.1</v>
      </c>
      <c r="H1385" s="386">
        <f t="shared" si="96"/>
        <v>-5.04</v>
      </c>
    </row>
    <row r="1386" spans="1:8" s="275" customFormat="1" ht="10.15" x14ac:dyDescent="0.2">
      <c r="A1386" s="282"/>
      <c r="B1386" s="279"/>
      <c r="C1386" s="276"/>
      <c r="D1386" s="386">
        <v>-2</v>
      </c>
      <c r="E1386" s="386">
        <v>1.2</v>
      </c>
      <c r="F1386" s="386"/>
      <c r="G1386" s="386">
        <v>1.1000000000000001</v>
      </c>
      <c r="H1386" s="386">
        <f t="shared" si="96"/>
        <v>-2.64</v>
      </c>
    </row>
    <row r="1387" spans="1:8" s="275" customFormat="1" ht="10.15" x14ac:dyDescent="0.2">
      <c r="A1387" s="282"/>
      <c r="B1387" s="279" t="s">
        <v>595</v>
      </c>
      <c r="C1387" s="276"/>
      <c r="D1387" s="386">
        <v>-3</v>
      </c>
      <c r="E1387" s="386">
        <v>0.8</v>
      </c>
      <c r="F1387" s="386"/>
      <c r="G1387" s="386">
        <v>2.1</v>
      </c>
      <c r="H1387" s="386">
        <f t="shared" si="96"/>
        <v>-5.04</v>
      </c>
    </row>
    <row r="1388" spans="1:8" s="275" customFormat="1" ht="10.15" x14ac:dyDescent="0.2">
      <c r="A1388" s="282"/>
      <c r="B1388" s="279"/>
      <c r="C1388" s="276"/>
      <c r="D1388" s="386">
        <v>-2</v>
      </c>
      <c r="E1388" s="386">
        <v>1.2</v>
      </c>
      <c r="F1388" s="386"/>
      <c r="G1388" s="386">
        <v>1.1000000000000001</v>
      </c>
      <c r="H1388" s="386">
        <f t="shared" si="96"/>
        <v>-2.64</v>
      </c>
    </row>
    <row r="1389" spans="1:8" s="275" customFormat="1" ht="10.15" x14ac:dyDescent="0.2">
      <c r="A1389" s="282"/>
      <c r="B1389" s="279" t="s">
        <v>596</v>
      </c>
      <c r="C1389" s="276"/>
      <c r="D1389" s="386">
        <v>-3</v>
      </c>
      <c r="E1389" s="386">
        <v>0.8</v>
      </c>
      <c r="F1389" s="386"/>
      <c r="G1389" s="386">
        <v>2.1</v>
      </c>
      <c r="H1389" s="386">
        <f t="shared" si="96"/>
        <v>-5.04</v>
      </c>
    </row>
    <row r="1390" spans="1:8" s="275" customFormat="1" ht="10.15" x14ac:dyDescent="0.2">
      <c r="A1390" s="282"/>
      <c r="B1390" s="279"/>
      <c r="C1390" s="276"/>
      <c r="D1390" s="386">
        <v>-2</v>
      </c>
      <c r="E1390" s="386">
        <v>1.2</v>
      </c>
      <c r="F1390" s="386"/>
      <c r="G1390" s="386">
        <v>1.1000000000000001</v>
      </c>
      <c r="H1390" s="386">
        <f t="shared" si="96"/>
        <v>-2.64</v>
      </c>
    </row>
    <row r="1391" spans="1:8" s="275" customFormat="1" ht="10.15" x14ac:dyDescent="0.2">
      <c r="A1391" s="282"/>
      <c r="B1391" s="279" t="s">
        <v>597</v>
      </c>
      <c r="C1391" s="276"/>
      <c r="D1391" s="386">
        <v>-3</v>
      </c>
      <c r="E1391" s="386">
        <v>0.8</v>
      </c>
      <c r="F1391" s="386"/>
      <c r="G1391" s="386">
        <v>2.1</v>
      </c>
      <c r="H1391" s="386">
        <f t="shared" si="96"/>
        <v>-5.04</v>
      </c>
    </row>
    <row r="1392" spans="1:8" s="275" customFormat="1" ht="10.15" x14ac:dyDescent="0.2">
      <c r="A1392" s="282"/>
      <c r="B1392" s="279"/>
      <c r="C1392" s="276"/>
      <c r="D1392" s="386">
        <v>-2</v>
      </c>
      <c r="E1392" s="386">
        <v>1.2</v>
      </c>
      <c r="F1392" s="386"/>
      <c r="G1392" s="386">
        <v>1.1000000000000001</v>
      </c>
      <c r="H1392" s="386">
        <f t="shared" si="96"/>
        <v>-2.64</v>
      </c>
    </row>
    <row r="1393" spans="1:8" s="275" customFormat="1" ht="10.15" x14ac:dyDescent="0.2">
      <c r="A1393" s="282"/>
      <c r="B1393" s="279" t="s">
        <v>523</v>
      </c>
      <c r="C1393" s="276"/>
      <c r="D1393" s="386">
        <v>-9</v>
      </c>
      <c r="E1393" s="386">
        <v>0.8</v>
      </c>
      <c r="F1393" s="386"/>
      <c r="G1393" s="386">
        <v>2.1</v>
      </c>
      <c r="H1393" s="386">
        <f t="shared" si="96"/>
        <v>-15.12</v>
      </c>
    </row>
    <row r="1394" spans="1:8" s="275" customFormat="1" ht="10.15" x14ac:dyDescent="0.2">
      <c r="A1394" s="282"/>
      <c r="B1394" s="279"/>
      <c r="C1394" s="276"/>
      <c r="D1394" s="386">
        <v>-1</v>
      </c>
      <c r="E1394" s="386">
        <v>1.5</v>
      </c>
      <c r="F1394" s="386"/>
      <c r="G1394" s="386">
        <v>2.1</v>
      </c>
      <c r="H1394" s="386">
        <f t="shared" si="96"/>
        <v>-3.15</v>
      </c>
    </row>
    <row r="1395" spans="1:8" s="275" customFormat="1" ht="10.15" x14ac:dyDescent="0.2">
      <c r="A1395" s="282"/>
      <c r="B1395" s="279"/>
      <c r="C1395" s="276"/>
      <c r="D1395" s="386">
        <v>-1</v>
      </c>
      <c r="E1395" s="386">
        <v>2.58</v>
      </c>
      <c r="F1395" s="386"/>
      <c r="G1395" s="386">
        <v>2.1</v>
      </c>
      <c r="H1395" s="386">
        <f t="shared" si="96"/>
        <v>-5.42</v>
      </c>
    </row>
    <row r="1396" spans="1:8" s="275" customFormat="1" ht="10.15" x14ac:dyDescent="0.2">
      <c r="A1396" s="282"/>
      <c r="B1396" s="284" t="str">
        <f>"Total item "&amp;A1131</f>
        <v>Total item 9.3</v>
      </c>
      <c r="C1396" s="276"/>
      <c r="D1396" s="386"/>
      <c r="E1396" s="386"/>
      <c r="F1396" s="386"/>
      <c r="G1396" s="386"/>
      <c r="H1396" s="383">
        <f>SUM(H1133:H1395)</f>
        <v>3897.8100000000099</v>
      </c>
    </row>
    <row r="1397" spans="1:8" s="275" customFormat="1" ht="10.15" x14ac:dyDescent="0.2">
      <c r="A1397" s="282"/>
      <c r="B1397" s="284"/>
      <c r="C1397" s="276"/>
      <c r="D1397" s="386"/>
      <c r="E1397" s="386"/>
      <c r="F1397" s="386"/>
      <c r="G1397" s="386"/>
      <c r="H1397" s="386"/>
    </row>
    <row r="1398" spans="1:8" s="258" customFormat="1" ht="12.75" customHeight="1" x14ac:dyDescent="0.2">
      <c r="A1398" s="280" t="s">
        <v>65</v>
      </c>
      <c r="B1398" s="261" t="s">
        <v>1271</v>
      </c>
      <c r="C1398" s="281" t="s">
        <v>1108</v>
      </c>
      <c r="D1398" s="383"/>
      <c r="E1398" s="383"/>
      <c r="F1398" s="383"/>
      <c r="G1398" s="383"/>
      <c r="H1398" s="383"/>
    </row>
    <row r="1399" spans="1:8" s="275" customFormat="1" x14ac:dyDescent="0.2">
      <c r="A1399" s="282"/>
      <c r="B1399" s="284" t="s">
        <v>197</v>
      </c>
      <c r="C1399" s="119"/>
      <c r="D1399" s="384"/>
      <c r="E1399" s="384"/>
      <c r="F1399" s="384"/>
      <c r="G1399" s="384"/>
      <c r="H1399" s="384"/>
    </row>
    <row r="1400" spans="1:8" s="275" customFormat="1" ht="10.15" x14ac:dyDescent="0.2">
      <c r="A1400" s="282"/>
      <c r="B1400" s="279" t="s">
        <v>605</v>
      </c>
      <c r="C1400" s="276"/>
      <c r="D1400" s="386"/>
      <c r="E1400" s="386">
        <v>5.7</v>
      </c>
      <c r="F1400" s="386"/>
      <c r="G1400" s="386">
        <v>7.3</v>
      </c>
      <c r="H1400" s="386">
        <f t="shared" ref="H1400:H1439" si="97">ROUND(PRODUCT(D1400:G1400),2)</f>
        <v>41.61</v>
      </c>
    </row>
    <row r="1401" spans="1:8" s="275" customFormat="1" ht="10.15" x14ac:dyDescent="0.2">
      <c r="A1401" s="282"/>
      <c r="B1401" s="279"/>
      <c r="C1401" s="276"/>
      <c r="D1401" s="386"/>
      <c r="E1401" s="386">
        <v>1.29</v>
      </c>
      <c r="F1401" s="386"/>
      <c r="G1401" s="386">
        <v>7.3</v>
      </c>
      <c r="H1401" s="386">
        <f t="shared" si="97"/>
        <v>9.42</v>
      </c>
    </row>
    <row r="1402" spans="1:8" s="275" customFormat="1" ht="10.15" x14ac:dyDescent="0.2">
      <c r="A1402" s="282"/>
      <c r="B1402" s="279"/>
      <c r="C1402" s="276"/>
      <c r="D1402" s="386"/>
      <c r="E1402" s="386">
        <v>22.22</v>
      </c>
      <c r="F1402" s="386"/>
      <c r="G1402" s="386">
        <v>0.82</v>
      </c>
      <c r="H1402" s="386">
        <f t="shared" si="97"/>
        <v>18.22</v>
      </c>
    </row>
    <row r="1403" spans="1:8" s="275" customFormat="1" ht="10.15" x14ac:dyDescent="0.2">
      <c r="A1403" s="282"/>
      <c r="B1403" s="279"/>
      <c r="C1403" s="276"/>
      <c r="D1403" s="386"/>
      <c r="E1403" s="386">
        <v>17.03</v>
      </c>
      <c r="F1403" s="386"/>
      <c r="G1403" s="386">
        <v>2.37</v>
      </c>
      <c r="H1403" s="386">
        <f t="shared" si="97"/>
        <v>40.36</v>
      </c>
    </row>
    <row r="1404" spans="1:8" s="275" customFormat="1" ht="10.15" x14ac:dyDescent="0.2">
      <c r="A1404" s="282"/>
      <c r="B1404" s="279"/>
      <c r="C1404" s="276"/>
      <c r="D1404" s="386"/>
      <c r="E1404" s="386">
        <v>0.55000000000000004</v>
      </c>
      <c r="F1404" s="386"/>
      <c r="G1404" s="386">
        <v>3.08</v>
      </c>
      <c r="H1404" s="386">
        <f t="shared" si="97"/>
        <v>1.69</v>
      </c>
    </row>
    <row r="1405" spans="1:8" s="275" customFormat="1" ht="10.15" x14ac:dyDescent="0.2">
      <c r="A1405" s="282"/>
      <c r="B1405" s="279" t="s">
        <v>606</v>
      </c>
      <c r="C1405" s="276"/>
      <c r="D1405" s="386"/>
      <c r="E1405" s="386">
        <v>8.25</v>
      </c>
      <c r="F1405" s="386"/>
      <c r="G1405" s="386">
        <v>5.18</v>
      </c>
      <c r="H1405" s="386">
        <f t="shared" si="97"/>
        <v>42.74</v>
      </c>
    </row>
    <row r="1406" spans="1:8" s="275" customFormat="1" ht="10.15" x14ac:dyDescent="0.2">
      <c r="A1406" s="282"/>
      <c r="B1406" s="279"/>
      <c r="C1406" s="276"/>
      <c r="D1406" s="386"/>
      <c r="E1406" s="386">
        <v>2.0099999999999998</v>
      </c>
      <c r="F1406" s="386"/>
      <c r="G1406" s="386">
        <v>8.9</v>
      </c>
      <c r="H1406" s="386">
        <f t="shared" si="97"/>
        <v>17.89</v>
      </c>
    </row>
    <row r="1407" spans="1:8" s="275" customFormat="1" ht="10.15" x14ac:dyDescent="0.2">
      <c r="A1407" s="282"/>
      <c r="B1407" s="279"/>
      <c r="C1407" s="276"/>
      <c r="D1407" s="386"/>
      <c r="E1407" s="386">
        <v>3.29</v>
      </c>
      <c r="F1407" s="386"/>
      <c r="G1407" s="386">
        <v>6.76</v>
      </c>
      <c r="H1407" s="386">
        <f t="shared" si="97"/>
        <v>22.24</v>
      </c>
    </row>
    <row r="1408" spans="1:8" s="275" customFormat="1" ht="10.15" x14ac:dyDescent="0.2">
      <c r="A1408" s="282"/>
      <c r="B1408" s="279"/>
      <c r="C1408" s="276"/>
      <c r="D1408" s="386"/>
      <c r="E1408" s="386">
        <v>3.82</v>
      </c>
      <c r="F1408" s="386"/>
      <c r="G1408" s="386">
        <v>0.5</v>
      </c>
      <c r="H1408" s="386">
        <f t="shared" si="97"/>
        <v>1.91</v>
      </c>
    </row>
    <row r="1409" spans="1:8" s="275" customFormat="1" ht="10.15" x14ac:dyDescent="0.2">
      <c r="A1409" s="282"/>
      <c r="B1409" s="279"/>
      <c r="C1409" s="276"/>
      <c r="D1409" s="386"/>
      <c r="E1409" s="386">
        <v>10.79</v>
      </c>
      <c r="F1409" s="386"/>
      <c r="G1409" s="386">
        <v>6.58</v>
      </c>
      <c r="H1409" s="386">
        <f t="shared" si="97"/>
        <v>71</v>
      </c>
    </row>
    <row r="1410" spans="1:8" s="275" customFormat="1" ht="10.15" x14ac:dyDescent="0.2">
      <c r="A1410" s="282"/>
      <c r="B1410" s="279"/>
      <c r="C1410" s="276"/>
      <c r="D1410" s="386"/>
      <c r="E1410" s="386">
        <v>4.67</v>
      </c>
      <c r="F1410" s="386"/>
      <c r="G1410" s="386">
        <v>6.04</v>
      </c>
      <c r="H1410" s="386">
        <f t="shared" si="97"/>
        <v>28.21</v>
      </c>
    </row>
    <row r="1411" spans="1:8" s="275" customFormat="1" ht="10.15" x14ac:dyDescent="0.2">
      <c r="A1411" s="282"/>
      <c r="B1411" s="279"/>
      <c r="C1411" s="276"/>
      <c r="D1411" s="386"/>
      <c r="E1411" s="386">
        <v>3.4</v>
      </c>
      <c r="F1411" s="386"/>
      <c r="G1411" s="386">
        <v>4.0199999999999996</v>
      </c>
      <c r="H1411" s="386">
        <f t="shared" si="97"/>
        <v>13.67</v>
      </c>
    </row>
    <row r="1412" spans="1:8" s="275" customFormat="1" ht="10.15" x14ac:dyDescent="0.2">
      <c r="A1412" s="282"/>
      <c r="B1412" s="279" t="s">
        <v>607</v>
      </c>
      <c r="C1412" s="276"/>
      <c r="D1412" s="386">
        <v>2</v>
      </c>
      <c r="E1412" s="386">
        <v>35.47</v>
      </c>
      <c r="F1412" s="386"/>
      <c r="G1412" s="386">
        <v>4.9000000000000004</v>
      </c>
      <c r="H1412" s="386">
        <f t="shared" si="97"/>
        <v>347.61</v>
      </c>
    </row>
    <row r="1413" spans="1:8" s="275" customFormat="1" x14ac:dyDescent="0.2">
      <c r="A1413" s="282"/>
      <c r="B1413" s="279" t="s">
        <v>608</v>
      </c>
      <c r="C1413" s="276"/>
      <c r="D1413" s="386"/>
      <c r="E1413" s="386">
        <v>1.87</v>
      </c>
      <c r="F1413" s="386"/>
      <c r="G1413" s="386">
        <v>4.9000000000000004</v>
      </c>
      <c r="H1413" s="386">
        <f t="shared" si="97"/>
        <v>9.16</v>
      </c>
    </row>
    <row r="1414" spans="1:8" s="275" customFormat="1" ht="10.15" x14ac:dyDescent="0.2">
      <c r="A1414" s="282"/>
      <c r="B1414" s="279"/>
      <c r="C1414" s="276"/>
      <c r="D1414" s="386">
        <v>2</v>
      </c>
      <c r="E1414" s="386">
        <v>3.29</v>
      </c>
      <c r="F1414" s="386"/>
      <c r="G1414" s="386">
        <v>4.9000000000000004</v>
      </c>
      <c r="H1414" s="386">
        <f t="shared" si="97"/>
        <v>32.24</v>
      </c>
    </row>
    <row r="1415" spans="1:8" s="275" customFormat="1" ht="10.15" x14ac:dyDescent="0.2">
      <c r="A1415" s="282"/>
      <c r="B1415" s="279"/>
      <c r="C1415" s="276"/>
      <c r="D1415" s="386"/>
      <c r="E1415" s="386">
        <v>3.1</v>
      </c>
      <c r="F1415" s="386"/>
      <c r="G1415" s="386">
        <v>4.9000000000000004</v>
      </c>
      <c r="H1415" s="386">
        <f t="shared" si="97"/>
        <v>15.19</v>
      </c>
    </row>
    <row r="1416" spans="1:8" s="275" customFormat="1" ht="10.15" x14ac:dyDescent="0.2">
      <c r="A1416" s="282"/>
      <c r="B1416" s="279"/>
      <c r="C1416" s="276"/>
      <c r="D1416" s="386"/>
      <c r="E1416" s="386">
        <v>7.9</v>
      </c>
      <c r="F1416" s="386"/>
      <c r="G1416" s="386">
        <v>4.9000000000000004</v>
      </c>
      <c r="H1416" s="386">
        <f t="shared" si="97"/>
        <v>38.71</v>
      </c>
    </row>
    <row r="1417" spans="1:8" s="275" customFormat="1" ht="10.15" x14ac:dyDescent="0.2">
      <c r="A1417" s="282"/>
      <c r="B1417" s="279"/>
      <c r="C1417" s="276"/>
      <c r="D1417" s="386">
        <v>2</v>
      </c>
      <c r="E1417" s="386">
        <v>3.35</v>
      </c>
      <c r="F1417" s="386"/>
      <c r="G1417" s="386">
        <v>4.9000000000000004</v>
      </c>
      <c r="H1417" s="386">
        <f t="shared" si="97"/>
        <v>32.83</v>
      </c>
    </row>
    <row r="1418" spans="1:8" s="275" customFormat="1" ht="10.15" x14ac:dyDescent="0.2">
      <c r="A1418" s="282"/>
      <c r="B1418" s="279"/>
      <c r="C1418" s="276"/>
      <c r="D1418" s="386"/>
      <c r="E1418" s="386">
        <v>3.55</v>
      </c>
      <c r="F1418" s="386"/>
      <c r="G1418" s="386">
        <v>4.9000000000000004</v>
      </c>
      <c r="H1418" s="386">
        <f t="shared" si="97"/>
        <v>17.399999999999999</v>
      </c>
    </row>
    <row r="1419" spans="1:8" s="275" customFormat="1" ht="10.15" x14ac:dyDescent="0.2">
      <c r="A1419" s="282"/>
      <c r="B1419" s="279"/>
      <c r="C1419" s="276"/>
      <c r="D1419" s="386"/>
      <c r="E1419" s="386">
        <v>5.03</v>
      </c>
      <c r="F1419" s="386"/>
      <c r="G1419" s="386">
        <v>4.9000000000000004</v>
      </c>
      <c r="H1419" s="386">
        <f t="shared" si="97"/>
        <v>24.65</v>
      </c>
    </row>
    <row r="1420" spans="1:8" s="275" customFormat="1" ht="10.15" x14ac:dyDescent="0.2">
      <c r="A1420" s="282"/>
      <c r="B1420" s="279" t="s">
        <v>513</v>
      </c>
      <c r="C1420" s="276"/>
      <c r="D1420" s="386"/>
      <c r="E1420" s="386">
        <v>0.54</v>
      </c>
      <c r="F1420" s="386"/>
      <c r="G1420" s="386">
        <v>4.9000000000000004</v>
      </c>
      <c r="H1420" s="386">
        <f t="shared" si="97"/>
        <v>2.65</v>
      </c>
    </row>
    <row r="1421" spans="1:8" s="275" customFormat="1" ht="10.15" x14ac:dyDescent="0.2">
      <c r="A1421" s="282"/>
      <c r="B1421" s="279"/>
      <c r="C1421" s="276"/>
      <c r="D1421" s="386">
        <v>2</v>
      </c>
      <c r="E1421" s="386">
        <v>1.65</v>
      </c>
      <c r="F1421" s="386"/>
      <c r="G1421" s="386">
        <v>4.9000000000000004</v>
      </c>
      <c r="H1421" s="386">
        <f t="shared" si="97"/>
        <v>16.170000000000002</v>
      </c>
    </row>
    <row r="1422" spans="1:8" s="275" customFormat="1" ht="10.15" x14ac:dyDescent="0.2">
      <c r="A1422" s="282"/>
      <c r="B1422" s="279"/>
      <c r="C1422" s="276"/>
      <c r="D1422" s="386"/>
      <c r="E1422" s="386">
        <v>1.9</v>
      </c>
      <c r="F1422" s="386"/>
      <c r="G1422" s="386">
        <v>4.9000000000000004</v>
      </c>
      <c r="H1422" s="386">
        <f t="shared" si="97"/>
        <v>9.31</v>
      </c>
    </row>
    <row r="1423" spans="1:8" s="275" customFormat="1" ht="10.15" x14ac:dyDescent="0.2">
      <c r="A1423" s="282"/>
      <c r="B1423" s="279"/>
      <c r="C1423" s="276"/>
      <c r="D1423" s="386">
        <v>-2</v>
      </c>
      <c r="E1423" s="386">
        <v>1.1499999999999999</v>
      </c>
      <c r="F1423" s="386"/>
      <c r="G1423" s="386">
        <v>1</v>
      </c>
      <c r="H1423" s="386">
        <f t="shared" si="97"/>
        <v>-2.2999999999999998</v>
      </c>
    </row>
    <row r="1424" spans="1:8" s="275" customFormat="1" ht="10.15" x14ac:dyDescent="0.2">
      <c r="A1424" s="282"/>
      <c r="B1424" s="279"/>
      <c r="C1424" s="276"/>
      <c r="D1424" s="386">
        <v>-1</v>
      </c>
      <c r="E1424" s="386">
        <v>0.77</v>
      </c>
      <c r="F1424" s="386"/>
      <c r="G1424" s="386">
        <v>1</v>
      </c>
      <c r="H1424" s="386">
        <f t="shared" si="97"/>
        <v>-0.77</v>
      </c>
    </row>
    <row r="1425" spans="1:8" s="275" customFormat="1" ht="10.15" x14ac:dyDescent="0.2">
      <c r="A1425" s="282"/>
      <c r="B1425" s="279"/>
      <c r="C1425" s="276"/>
      <c r="D1425" s="386">
        <v>-1</v>
      </c>
      <c r="E1425" s="386">
        <v>0.8</v>
      </c>
      <c r="F1425" s="386"/>
      <c r="G1425" s="386">
        <v>2.1</v>
      </c>
      <c r="H1425" s="386">
        <f t="shared" si="97"/>
        <v>-1.68</v>
      </c>
    </row>
    <row r="1426" spans="1:8" s="275" customFormat="1" x14ac:dyDescent="0.2">
      <c r="A1426" s="282"/>
      <c r="B1426" s="279" t="s">
        <v>609</v>
      </c>
      <c r="C1426" s="276"/>
      <c r="D1426" s="386"/>
      <c r="E1426" s="386">
        <v>3.2</v>
      </c>
      <c r="F1426" s="386"/>
      <c r="G1426" s="386">
        <v>3</v>
      </c>
      <c r="H1426" s="386">
        <f t="shared" si="97"/>
        <v>9.6</v>
      </c>
    </row>
    <row r="1427" spans="1:8" s="275" customFormat="1" ht="10.15" x14ac:dyDescent="0.2">
      <c r="A1427" s="282"/>
      <c r="B1427" s="279"/>
      <c r="C1427" s="276"/>
      <c r="D1427" s="386"/>
      <c r="E1427" s="386">
        <v>0.61</v>
      </c>
      <c r="F1427" s="386"/>
      <c r="G1427" s="386">
        <v>3</v>
      </c>
      <c r="H1427" s="386">
        <f t="shared" si="97"/>
        <v>1.83</v>
      </c>
    </row>
    <row r="1428" spans="1:8" s="275" customFormat="1" ht="10.15" x14ac:dyDescent="0.2">
      <c r="A1428" s="282"/>
      <c r="B1428" s="279"/>
      <c r="C1428" s="276"/>
      <c r="D1428" s="386"/>
      <c r="E1428" s="386">
        <v>2.37</v>
      </c>
      <c r="F1428" s="386"/>
      <c r="G1428" s="386">
        <v>3</v>
      </c>
      <c r="H1428" s="386">
        <f t="shared" si="97"/>
        <v>7.11</v>
      </c>
    </row>
    <row r="1429" spans="1:8" s="275" customFormat="1" ht="10.15" x14ac:dyDescent="0.2">
      <c r="A1429" s="282"/>
      <c r="B1429" s="279"/>
      <c r="C1429" s="276"/>
      <c r="D1429" s="386">
        <v>2</v>
      </c>
      <c r="E1429" s="386">
        <v>0.64</v>
      </c>
      <c r="F1429" s="386"/>
      <c r="G1429" s="386">
        <v>3</v>
      </c>
      <c r="H1429" s="386">
        <f t="shared" si="97"/>
        <v>3.84</v>
      </c>
    </row>
    <row r="1430" spans="1:8" s="275" customFormat="1" ht="10.15" x14ac:dyDescent="0.2">
      <c r="A1430" s="282"/>
      <c r="B1430" s="279"/>
      <c r="C1430" s="276"/>
      <c r="D1430" s="386"/>
      <c r="E1430" s="386">
        <v>4.8600000000000003</v>
      </c>
      <c r="F1430" s="386"/>
      <c r="G1430" s="386">
        <v>3</v>
      </c>
      <c r="H1430" s="386">
        <f t="shared" si="97"/>
        <v>14.58</v>
      </c>
    </row>
    <row r="1431" spans="1:8" s="275" customFormat="1" ht="10.15" x14ac:dyDescent="0.2">
      <c r="A1431" s="282"/>
      <c r="B1431" s="279"/>
      <c r="C1431" s="276"/>
      <c r="D1431" s="386"/>
      <c r="E1431" s="386">
        <v>3.04</v>
      </c>
      <c r="F1431" s="386"/>
      <c r="G1431" s="386">
        <v>3</v>
      </c>
      <c r="H1431" s="386">
        <f t="shared" si="97"/>
        <v>9.1199999999999992</v>
      </c>
    </row>
    <row r="1432" spans="1:8" s="275" customFormat="1" ht="10.15" x14ac:dyDescent="0.2">
      <c r="A1432" s="282"/>
      <c r="B1432" s="279"/>
      <c r="C1432" s="276"/>
      <c r="D1432" s="386"/>
      <c r="E1432" s="386">
        <v>5.75</v>
      </c>
      <c r="F1432" s="386"/>
      <c r="G1432" s="386">
        <v>3</v>
      </c>
      <c r="H1432" s="386">
        <f t="shared" si="97"/>
        <v>17.25</v>
      </c>
    </row>
    <row r="1433" spans="1:8" s="275" customFormat="1" ht="10.15" x14ac:dyDescent="0.2">
      <c r="A1433" s="282"/>
      <c r="B1433" s="279"/>
      <c r="C1433" s="276"/>
      <c r="D1433" s="386"/>
      <c r="E1433" s="386">
        <v>13.48</v>
      </c>
      <c r="F1433" s="386"/>
      <c r="G1433" s="386">
        <v>3</v>
      </c>
      <c r="H1433" s="386">
        <f t="shared" si="97"/>
        <v>40.44</v>
      </c>
    </row>
    <row r="1434" spans="1:8" s="275" customFormat="1" ht="10.15" x14ac:dyDescent="0.2">
      <c r="A1434" s="282"/>
      <c r="B1434" s="279"/>
      <c r="C1434" s="276"/>
      <c r="D1434" s="386">
        <v>-4</v>
      </c>
      <c r="E1434" s="386">
        <v>0.8</v>
      </c>
      <c r="F1434" s="386"/>
      <c r="G1434" s="386">
        <v>2.1</v>
      </c>
      <c r="H1434" s="386">
        <f t="shared" si="97"/>
        <v>-6.72</v>
      </c>
    </row>
    <row r="1435" spans="1:8" s="275" customFormat="1" ht="10.15" x14ac:dyDescent="0.2">
      <c r="A1435" s="282"/>
      <c r="B1435" s="279"/>
      <c r="C1435" s="276"/>
      <c r="D1435" s="386">
        <v>-4</v>
      </c>
      <c r="E1435" s="386">
        <v>1.2</v>
      </c>
      <c r="F1435" s="386"/>
      <c r="G1435" s="386">
        <v>1</v>
      </c>
      <c r="H1435" s="386">
        <f t="shared" si="97"/>
        <v>-4.8</v>
      </c>
    </row>
    <row r="1436" spans="1:8" s="275" customFormat="1" ht="10.15" x14ac:dyDescent="0.2">
      <c r="A1436" s="282"/>
      <c r="B1436" s="279"/>
      <c r="C1436" s="276"/>
      <c r="D1436" s="386">
        <v>-10</v>
      </c>
      <c r="E1436" s="386">
        <v>1.2</v>
      </c>
      <c r="F1436" s="386"/>
      <c r="G1436" s="386">
        <v>1</v>
      </c>
      <c r="H1436" s="386">
        <f t="shared" si="97"/>
        <v>-12</v>
      </c>
    </row>
    <row r="1437" spans="1:8" s="275" customFormat="1" x14ac:dyDescent="0.2">
      <c r="A1437" s="282"/>
      <c r="B1437" s="279" t="s">
        <v>499</v>
      </c>
      <c r="C1437" s="276"/>
      <c r="D1437" s="386">
        <v>-1</v>
      </c>
      <c r="E1437" s="386">
        <v>3.22</v>
      </c>
      <c r="F1437" s="386"/>
      <c r="G1437" s="386">
        <v>3.1</v>
      </c>
      <c r="H1437" s="386">
        <f t="shared" si="97"/>
        <v>-9.98</v>
      </c>
    </row>
    <row r="1438" spans="1:8" s="275" customFormat="1" ht="10.15" x14ac:dyDescent="0.2">
      <c r="A1438" s="282"/>
      <c r="B1438" s="279"/>
      <c r="C1438" s="276"/>
      <c r="D1438" s="386">
        <v>-5</v>
      </c>
      <c r="E1438" s="386">
        <v>1.33</v>
      </c>
      <c r="F1438" s="386"/>
      <c r="G1438" s="386">
        <v>0.5</v>
      </c>
      <c r="H1438" s="386">
        <f t="shared" si="97"/>
        <v>-3.33</v>
      </c>
    </row>
    <row r="1439" spans="1:8" s="275" customFormat="1" ht="10.15" x14ac:dyDescent="0.2">
      <c r="A1439" s="282"/>
      <c r="B1439" s="279"/>
      <c r="C1439" s="276"/>
      <c r="D1439" s="386">
        <v>-1</v>
      </c>
      <c r="E1439" s="386">
        <v>2.35</v>
      </c>
      <c r="F1439" s="386"/>
      <c r="G1439" s="386">
        <v>1.2</v>
      </c>
      <c r="H1439" s="386">
        <f t="shared" si="97"/>
        <v>-2.82</v>
      </c>
    </row>
    <row r="1440" spans="1:8" s="275" customFormat="1" ht="10.15" x14ac:dyDescent="0.2">
      <c r="A1440" s="282"/>
      <c r="B1440" s="284" t="str">
        <f>"Total item "&amp;A1398</f>
        <v>Total item 9.4</v>
      </c>
      <c r="C1440" s="276"/>
      <c r="D1440" s="386"/>
      <c r="E1440" s="386"/>
      <c r="F1440" s="386"/>
      <c r="G1440" s="386"/>
      <c r="H1440" s="383">
        <f>SUM(H1400:H1439)</f>
        <v>914.25000000000023</v>
      </c>
    </row>
    <row r="1441" spans="1:8" s="275" customFormat="1" ht="10.15" x14ac:dyDescent="0.2">
      <c r="A1441" s="282"/>
      <c r="B1441" s="126"/>
      <c r="C1441" s="119"/>
      <c r="D1441" s="384"/>
      <c r="E1441" s="384"/>
      <c r="F1441" s="384"/>
      <c r="G1441" s="384"/>
      <c r="H1441" s="384"/>
    </row>
    <row r="1442" spans="1:8" s="258" customFormat="1" ht="33.75" x14ac:dyDescent="0.2">
      <c r="A1442" s="280" t="s">
        <v>194</v>
      </c>
      <c r="B1442" s="261" t="s">
        <v>1273</v>
      </c>
      <c r="C1442" s="281" t="s">
        <v>1108</v>
      </c>
      <c r="D1442" s="383"/>
      <c r="E1442" s="383"/>
      <c r="F1442" s="383"/>
      <c r="G1442" s="383"/>
      <c r="H1442" s="383"/>
    </row>
    <row r="1443" spans="1:8" s="275" customFormat="1" x14ac:dyDescent="0.2">
      <c r="A1443" s="282"/>
      <c r="B1443" s="279" t="s">
        <v>198</v>
      </c>
      <c r="C1443" s="119"/>
      <c r="D1443" s="384"/>
      <c r="E1443" s="386" t="s">
        <v>141</v>
      </c>
      <c r="F1443" s="384"/>
      <c r="G1443" s="384"/>
      <c r="H1443" s="384"/>
    </row>
    <row r="1444" spans="1:8" s="275" customFormat="1" ht="10.15" x14ac:dyDescent="0.2">
      <c r="A1444" s="282"/>
      <c r="B1444" s="279" t="s">
        <v>533</v>
      </c>
      <c r="C1444" s="276"/>
      <c r="D1444" s="386"/>
      <c r="E1444" s="386">
        <v>2.8</v>
      </c>
      <c r="F1444" s="386"/>
      <c r="G1444" s="386">
        <v>5.1100000000000003</v>
      </c>
      <c r="H1444" s="386">
        <f t="shared" ref="H1444:H1467" si="98">ROUND(PRODUCT(D1444:G1444),2)</f>
        <v>14.31</v>
      </c>
    </row>
    <row r="1445" spans="1:8" s="275" customFormat="1" ht="10.15" x14ac:dyDescent="0.2">
      <c r="A1445" s="282"/>
      <c r="B1445" s="279"/>
      <c r="C1445" s="119"/>
      <c r="D1445" s="384"/>
      <c r="E1445" s="386">
        <v>5.12</v>
      </c>
      <c r="F1445" s="386"/>
      <c r="G1445" s="386">
        <v>3.38</v>
      </c>
      <c r="H1445" s="386">
        <f t="shared" si="98"/>
        <v>17.309999999999999</v>
      </c>
    </row>
    <row r="1446" spans="1:8" s="275" customFormat="1" ht="10.15" x14ac:dyDescent="0.2">
      <c r="A1446" s="282"/>
      <c r="B1446" s="279"/>
      <c r="C1446" s="276"/>
      <c r="D1446" s="386"/>
      <c r="E1446" s="386">
        <v>3.3</v>
      </c>
      <c r="F1446" s="386"/>
      <c r="G1446" s="386">
        <v>3.2</v>
      </c>
      <c r="H1446" s="386">
        <f t="shared" si="98"/>
        <v>10.56</v>
      </c>
    </row>
    <row r="1447" spans="1:8" s="275" customFormat="1" ht="10.15" x14ac:dyDescent="0.2">
      <c r="A1447" s="282"/>
      <c r="B1447" s="279"/>
      <c r="C1447" s="276"/>
      <c r="D1447" s="386"/>
      <c r="E1447" s="386">
        <v>1.91</v>
      </c>
      <c r="F1447" s="386"/>
      <c r="G1447" s="386">
        <v>5.85</v>
      </c>
      <c r="H1447" s="386">
        <f t="shared" si="98"/>
        <v>11.17</v>
      </c>
    </row>
    <row r="1448" spans="1:8" s="275" customFormat="1" ht="10.15" x14ac:dyDescent="0.2">
      <c r="A1448" s="282"/>
      <c r="B1448" s="279"/>
      <c r="C1448" s="276"/>
      <c r="D1448" s="386"/>
      <c r="E1448" s="386">
        <v>3.31</v>
      </c>
      <c r="F1448" s="386"/>
      <c r="G1448" s="386">
        <v>6.2</v>
      </c>
      <c r="H1448" s="386">
        <f t="shared" si="98"/>
        <v>20.52</v>
      </c>
    </row>
    <row r="1449" spans="1:8" s="275" customFormat="1" ht="10.15" x14ac:dyDescent="0.2">
      <c r="A1449" s="282"/>
      <c r="B1449" s="279"/>
      <c r="C1449" s="276"/>
      <c r="D1449" s="386"/>
      <c r="E1449" s="386">
        <v>2.31</v>
      </c>
      <c r="F1449" s="386"/>
      <c r="G1449" s="386">
        <v>6.2</v>
      </c>
      <c r="H1449" s="386">
        <f t="shared" si="98"/>
        <v>14.32</v>
      </c>
    </row>
    <row r="1450" spans="1:8" s="275" customFormat="1" ht="10.15" x14ac:dyDescent="0.2">
      <c r="A1450" s="282"/>
      <c r="B1450" s="279"/>
      <c r="C1450" s="276"/>
      <c r="D1450" s="386"/>
      <c r="E1450" s="386">
        <v>3.01</v>
      </c>
      <c r="F1450" s="386"/>
      <c r="G1450" s="386">
        <v>6.2</v>
      </c>
      <c r="H1450" s="386">
        <f t="shared" si="98"/>
        <v>18.66</v>
      </c>
    </row>
    <row r="1451" spans="1:8" s="275" customFormat="1" x14ac:dyDescent="0.2">
      <c r="A1451" s="282"/>
      <c r="B1451" s="279" t="s">
        <v>499</v>
      </c>
      <c r="C1451" s="276"/>
      <c r="D1451" s="386">
        <v>-1</v>
      </c>
      <c r="E1451" s="386">
        <v>2.2000000000000002</v>
      </c>
      <c r="F1451" s="386"/>
      <c r="G1451" s="386">
        <v>2.1</v>
      </c>
      <c r="H1451" s="386">
        <f t="shared" si="98"/>
        <v>-4.62</v>
      </c>
    </row>
    <row r="1452" spans="1:8" s="275" customFormat="1" ht="10.15" x14ac:dyDescent="0.2">
      <c r="A1452" s="282"/>
      <c r="B1452" s="279" t="s">
        <v>496</v>
      </c>
      <c r="C1452" s="276"/>
      <c r="D1452" s="386">
        <v>2</v>
      </c>
      <c r="E1452" s="386">
        <v>0.5</v>
      </c>
      <c r="F1452" s="386"/>
      <c r="G1452" s="386">
        <v>2.88</v>
      </c>
      <c r="H1452" s="386">
        <f t="shared" si="98"/>
        <v>2.88</v>
      </c>
    </row>
    <row r="1453" spans="1:8" s="275" customFormat="1" ht="10.15" x14ac:dyDescent="0.2">
      <c r="A1453" s="282"/>
      <c r="B1453" s="279"/>
      <c r="C1453" s="276"/>
      <c r="D1453" s="386">
        <v>2</v>
      </c>
      <c r="E1453" s="386">
        <v>9.59</v>
      </c>
      <c r="F1453" s="386"/>
      <c r="G1453" s="386">
        <v>0.5</v>
      </c>
      <c r="H1453" s="386">
        <f t="shared" si="98"/>
        <v>9.59</v>
      </c>
    </row>
    <row r="1454" spans="1:8" s="275" customFormat="1" ht="10.15" x14ac:dyDescent="0.2">
      <c r="A1454" s="282"/>
      <c r="B1454" s="279" t="s">
        <v>530</v>
      </c>
      <c r="C1454" s="276"/>
      <c r="D1454" s="386"/>
      <c r="E1454" s="386">
        <v>2.8</v>
      </c>
      <c r="F1454" s="386"/>
      <c r="G1454" s="386">
        <v>4.1500000000000004</v>
      </c>
      <c r="H1454" s="386">
        <f t="shared" si="98"/>
        <v>11.62</v>
      </c>
    </row>
    <row r="1455" spans="1:8" s="275" customFormat="1" ht="10.15" x14ac:dyDescent="0.2">
      <c r="A1455" s="282"/>
      <c r="B1455" s="279"/>
      <c r="C1455" s="276"/>
      <c r="D1455" s="386"/>
      <c r="E1455" s="386">
        <v>5.58</v>
      </c>
      <c r="F1455" s="386"/>
      <c r="G1455" s="386">
        <v>0.69</v>
      </c>
      <c r="H1455" s="386">
        <f t="shared" si="98"/>
        <v>3.85</v>
      </c>
    </row>
    <row r="1456" spans="1:8" s="275" customFormat="1" ht="10.15" x14ac:dyDescent="0.2">
      <c r="A1456" s="282"/>
      <c r="B1456" s="279"/>
      <c r="C1456" s="276"/>
      <c r="D1456" s="386"/>
      <c r="E1456" s="386">
        <v>5.68</v>
      </c>
      <c r="F1456" s="386"/>
      <c r="G1456" s="386">
        <v>0.69</v>
      </c>
      <c r="H1456" s="386">
        <f t="shared" si="98"/>
        <v>3.92</v>
      </c>
    </row>
    <row r="1457" spans="1:8" s="275" customFormat="1" ht="10.15" x14ac:dyDescent="0.2">
      <c r="A1457" s="282"/>
      <c r="B1457" s="279"/>
      <c r="C1457" s="276"/>
      <c r="D1457" s="386"/>
      <c r="E1457" s="386">
        <v>5.68</v>
      </c>
      <c r="F1457" s="386"/>
      <c r="G1457" s="386">
        <v>0.69</v>
      </c>
      <c r="H1457" s="386">
        <f t="shared" si="98"/>
        <v>3.92</v>
      </c>
    </row>
    <row r="1458" spans="1:8" s="275" customFormat="1" ht="10.15" x14ac:dyDescent="0.2">
      <c r="A1458" s="282"/>
      <c r="B1458" s="279"/>
      <c r="C1458" s="276"/>
      <c r="D1458" s="386"/>
      <c r="E1458" s="386">
        <v>5.68</v>
      </c>
      <c r="F1458" s="386"/>
      <c r="G1458" s="386">
        <v>0.69</v>
      </c>
      <c r="H1458" s="386">
        <f t="shared" si="98"/>
        <v>3.92</v>
      </c>
    </row>
    <row r="1459" spans="1:8" s="275" customFormat="1" x14ac:dyDescent="0.2">
      <c r="A1459" s="282"/>
      <c r="B1459" s="279" t="s">
        <v>499</v>
      </c>
      <c r="C1459" s="276"/>
      <c r="D1459" s="386">
        <v>-1</v>
      </c>
      <c r="E1459" s="386">
        <v>1.2</v>
      </c>
      <c r="F1459" s="386"/>
      <c r="G1459" s="386">
        <v>1.2</v>
      </c>
      <c r="H1459" s="386">
        <f t="shared" si="98"/>
        <v>-1.44</v>
      </c>
    </row>
    <row r="1460" spans="1:8" s="275" customFormat="1" ht="10.15" x14ac:dyDescent="0.2">
      <c r="A1460" s="282"/>
      <c r="B1460" s="279" t="s">
        <v>610</v>
      </c>
      <c r="C1460" s="276"/>
      <c r="D1460" s="386"/>
      <c r="E1460" s="386">
        <v>3.55</v>
      </c>
      <c r="F1460" s="386"/>
      <c r="G1460" s="386">
        <v>7.3</v>
      </c>
      <c r="H1460" s="386">
        <f t="shared" si="98"/>
        <v>25.92</v>
      </c>
    </row>
    <row r="1461" spans="1:8" s="275" customFormat="1" ht="10.15" x14ac:dyDescent="0.2">
      <c r="A1461" s="282"/>
      <c r="B1461" s="279"/>
      <c r="C1461" s="276"/>
      <c r="D1461" s="386"/>
      <c r="E1461" s="386">
        <v>13.59</v>
      </c>
      <c r="F1461" s="386"/>
      <c r="G1461" s="386">
        <v>5.19</v>
      </c>
      <c r="H1461" s="386">
        <f t="shared" si="98"/>
        <v>70.53</v>
      </c>
    </row>
    <row r="1462" spans="1:8" s="275" customFormat="1" ht="10.15" x14ac:dyDescent="0.2">
      <c r="A1462" s="282"/>
      <c r="B1462" s="279"/>
      <c r="C1462" s="276"/>
      <c r="D1462" s="386"/>
      <c r="E1462" s="386">
        <v>6.01</v>
      </c>
      <c r="F1462" s="386"/>
      <c r="G1462" s="386">
        <v>5.18</v>
      </c>
      <c r="H1462" s="386">
        <f t="shared" si="98"/>
        <v>31.13</v>
      </c>
    </row>
    <row r="1463" spans="1:8" s="275" customFormat="1" ht="10.15" x14ac:dyDescent="0.2">
      <c r="A1463" s="282"/>
      <c r="B1463" s="279"/>
      <c r="C1463" s="276"/>
      <c r="D1463" s="386">
        <v>2</v>
      </c>
      <c r="E1463" s="386">
        <v>6.97</v>
      </c>
      <c r="F1463" s="386"/>
      <c r="G1463" s="386">
        <v>0.68</v>
      </c>
      <c r="H1463" s="386">
        <f t="shared" si="98"/>
        <v>9.48</v>
      </c>
    </row>
    <row r="1464" spans="1:8" s="275" customFormat="1" ht="10.15" x14ac:dyDescent="0.2">
      <c r="A1464" s="282"/>
      <c r="B1464" s="279"/>
      <c r="C1464" s="276"/>
      <c r="D1464" s="386">
        <v>3</v>
      </c>
      <c r="E1464" s="386">
        <v>6.87</v>
      </c>
      <c r="F1464" s="386"/>
      <c r="G1464" s="386">
        <v>0.68</v>
      </c>
      <c r="H1464" s="386">
        <f t="shared" si="98"/>
        <v>14.01</v>
      </c>
    </row>
    <row r="1465" spans="1:8" s="275" customFormat="1" x14ac:dyDescent="0.2">
      <c r="A1465" s="282"/>
      <c r="B1465" s="279" t="s">
        <v>611</v>
      </c>
      <c r="C1465" s="276"/>
      <c r="D1465" s="386">
        <v>-1</v>
      </c>
      <c r="E1465" s="386">
        <v>3.25</v>
      </c>
      <c r="F1465" s="386"/>
      <c r="G1465" s="386">
        <v>1.4</v>
      </c>
      <c r="H1465" s="386">
        <f t="shared" si="98"/>
        <v>-4.55</v>
      </c>
    </row>
    <row r="1466" spans="1:8" s="275" customFormat="1" ht="10.15" x14ac:dyDescent="0.2">
      <c r="A1466" s="282"/>
      <c r="B1466" s="279"/>
      <c r="C1466" s="276"/>
      <c r="D1466" s="386">
        <v>-2</v>
      </c>
      <c r="E1466" s="386">
        <v>1.2</v>
      </c>
      <c r="F1466" s="386"/>
      <c r="G1466" s="386">
        <v>0.5</v>
      </c>
      <c r="H1466" s="386">
        <f t="shared" si="98"/>
        <v>-1.2</v>
      </c>
    </row>
    <row r="1467" spans="1:8" s="275" customFormat="1" ht="10.15" x14ac:dyDescent="0.2">
      <c r="A1467" s="282"/>
      <c r="B1467" s="279"/>
      <c r="C1467" s="276"/>
      <c r="D1467" s="386">
        <v>-1</v>
      </c>
      <c r="E1467" s="386">
        <v>0.69</v>
      </c>
      <c r="F1467" s="386"/>
      <c r="G1467" s="386">
        <v>0.5</v>
      </c>
      <c r="H1467" s="386">
        <f t="shared" si="98"/>
        <v>-0.35</v>
      </c>
    </row>
    <row r="1468" spans="1:8" s="275" customFormat="1" ht="10.15" x14ac:dyDescent="0.2">
      <c r="A1468" s="282"/>
      <c r="B1468" s="284" t="str">
        <f>"Total item "&amp;A1442</f>
        <v>Total item 9.5</v>
      </c>
      <c r="C1468" s="276"/>
      <c r="D1468" s="386"/>
      <c r="E1468" s="386"/>
      <c r="F1468" s="386"/>
      <c r="G1468" s="386"/>
      <c r="H1468" s="383">
        <f>SUM(H1443:H1467)</f>
        <v>285.45999999999998</v>
      </c>
    </row>
    <row r="1469" spans="1:8" s="275" customFormat="1" ht="10.15" x14ac:dyDescent="0.2">
      <c r="A1469" s="282"/>
      <c r="B1469" s="126"/>
      <c r="C1469" s="119"/>
      <c r="D1469" s="384"/>
      <c r="E1469" s="384"/>
      <c r="F1469" s="384"/>
      <c r="G1469" s="384"/>
      <c r="H1469" s="384"/>
    </row>
    <row r="1470" spans="1:8" s="258" customFormat="1" ht="25.9" customHeight="1" x14ac:dyDescent="0.2">
      <c r="A1470" s="280" t="s">
        <v>195</v>
      </c>
      <c r="B1470" s="261" t="s">
        <v>1275</v>
      </c>
      <c r="C1470" s="281" t="s">
        <v>1108</v>
      </c>
      <c r="D1470" s="383"/>
      <c r="E1470" s="385"/>
      <c r="F1470" s="383"/>
      <c r="G1470" s="383"/>
      <c r="H1470" s="383"/>
    </row>
    <row r="1471" spans="1:8" s="275" customFormat="1" x14ac:dyDescent="0.2">
      <c r="A1471" s="282"/>
      <c r="B1471" s="284" t="s">
        <v>612</v>
      </c>
      <c r="C1471" s="276"/>
      <c r="D1471" s="386"/>
      <c r="E1471" s="386"/>
      <c r="F1471" s="386"/>
      <c r="G1471" s="386"/>
      <c r="H1471" s="386"/>
    </row>
    <row r="1472" spans="1:8" s="275" customFormat="1" ht="10.15" x14ac:dyDescent="0.2">
      <c r="A1472" s="282"/>
      <c r="B1472" s="279" t="s">
        <v>472</v>
      </c>
      <c r="C1472" s="276"/>
      <c r="D1472" s="386">
        <v>4</v>
      </c>
      <c r="E1472" s="386">
        <v>0.9</v>
      </c>
      <c r="F1472" s="386"/>
      <c r="G1472" s="386">
        <v>2.1</v>
      </c>
      <c r="H1472" s="386">
        <f t="shared" ref="H1472:H1529" si="99">ROUND(PRODUCT(D1472:G1472),2)</f>
        <v>7.56</v>
      </c>
    </row>
    <row r="1473" spans="1:8" s="275" customFormat="1" ht="10.15" x14ac:dyDescent="0.2">
      <c r="A1473" s="282"/>
      <c r="B1473" s="279" t="s">
        <v>500</v>
      </c>
      <c r="C1473" s="276"/>
      <c r="D1473" s="386">
        <v>4</v>
      </c>
      <c r="E1473" s="386">
        <v>0.9</v>
      </c>
      <c r="F1473" s="386"/>
      <c r="G1473" s="386">
        <v>2.1</v>
      </c>
      <c r="H1473" s="386">
        <f t="shared" si="99"/>
        <v>7.56</v>
      </c>
    </row>
    <row r="1474" spans="1:8" s="275" customFormat="1" x14ac:dyDescent="0.2">
      <c r="A1474" s="282"/>
      <c r="B1474" s="279" t="s">
        <v>577</v>
      </c>
      <c r="C1474" s="276"/>
      <c r="D1474" s="386">
        <v>2</v>
      </c>
      <c r="E1474" s="386">
        <v>0.8</v>
      </c>
      <c r="F1474" s="386"/>
      <c r="G1474" s="386">
        <v>2.1</v>
      </c>
      <c r="H1474" s="386">
        <f t="shared" si="99"/>
        <v>3.36</v>
      </c>
    </row>
    <row r="1475" spans="1:8" s="275" customFormat="1" ht="10.15" x14ac:dyDescent="0.2">
      <c r="A1475" s="282"/>
      <c r="B1475" s="279" t="s">
        <v>576</v>
      </c>
      <c r="C1475" s="276"/>
      <c r="D1475" s="386">
        <v>2</v>
      </c>
      <c r="E1475" s="386">
        <v>0.8</v>
      </c>
      <c r="F1475" s="386"/>
      <c r="G1475" s="386">
        <v>2.1</v>
      </c>
      <c r="H1475" s="386">
        <f t="shared" si="99"/>
        <v>3.36</v>
      </c>
    </row>
    <row r="1476" spans="1:8" s="275" customFormat="1" ht="10.15" x14ac:dyDescent="0.2">
      <c r="A1476" s="282"/>
      <c r="B1476" s="279" t="s">
        <v>570</v>
      </c>
      <c r="C1476" s="276"/>
      <c r="D1476" s="386">
        <v>4</v>
      </c>
      <c r="E1476" s="386">
        <v>0.8</v>
      </c>
      <c r="F1476" s="386"/>
      <c r="G1476" s="386">
        <v>2.1</v>
      </c>
      <c r="H1476" s="386">
        <f t="shared" si="99"/>
        <v>6.72</v>
      </c>
    </row>
    <row r="1477" spans="1:8" s="275" customFormat="1" ht="10.15" x14ac:dyDescent="0.2">
      <c r="A1477" s="282"/>
      <c r="B1477" s="279" t="s">
        <v>575</v>
      </c>
      <c r="C1477" s="276"/>
      <c r="D1477" s="386">
        <v>4</v>
      </c>
      <c r="E1477" s="386">
        <v>0.8</v>
      </c>
      <c r="F1477" s="386"/>
      <c r="G1477" s="386">
        <v>2.1</v>
      </c>
      <c r="H1477" s="386">
        <f t="shared" si="99"/>
        <v>6.72</v>
      </c>
    </row>
    <row r="1478" spans="1:8" s="275" customFormat="1" ht="10.15" x14ac:dyDescent="0.2">
      <c r="A1478" s="282"/>
      <c r="B1478" s="279" t="s">
        <v>613</v>
      </c>
      <c r="C1478" s="276"/>
      <c r="D1478" s="386">
        <v>4</v>
      </c>
      <c r="E1478" s="386">
        <v>0.8</v>
      </c>
      <c r="F1478" s="386"/>
      <c r="G1478" s="386">
        <v>2.1</v>
      </c>
      <c r="H1478" s="386">
        <f t="shared" si="99"/>
        <v>6.72</v>
      </c>
    </row>
    <row r="1479" spans="1:8" s="275" customFormat="1" ht="10.15" x14ac:dyDescent="0.2">
      <c r="A1479" s="282"/>
      <c r="B1479" s="279" t="s">
        <v>614</v>
      </c>
      <c r="C1479" s="276"/>
      <c r="D1479" s="386">
        <v>2</v>
      </c>
      <c r="E1479" s="386">
        <v>0.8</v>
      </c>
      <c r="F1479" s="386"/>
      <c r="G1479" s="386">
        <v>2.1</v>
      </c>
      <c r="H1479" s="386">
        <f t="shared" si="99"/>
        <v>3.36</v>
      </c>
    </row>
    <row r="1480" spans="1:8" s="275" customFormat="1" ht="10.15" x14ac:dyDescent="0.2">
      <c r="A1480" s="282"/>
      <c r="B1480" s="279" t="s">
        <v>580</v>
      </c>
      <c r="C1480" s="276"/>
      <c r="D1480" s="386">
        <v>2</v>
      </c>
      <c r="E1480" s="386">
        <v>0.8</v>
      </c>
      <c r="F1480" s="386"/>
      <c r="G1480" s="386">
        <v>2.1</v>
      </c>
      <c r="H1480" s="386">
        <f t="shared" si="99"/>
        <v>3.36</v>
      </c>
    </row>
    <row r="1481" spans="1:8" s="275" customFormat="1" x14ac:dyDescent="0.2">
      <c r="A1481" s="282"/>
      <c r="B1481" s="279" t="s">
        <v>615</v>
      </c>
      <c r="C1481" s="276"/>
      <c r="D1481" s="386">
        <v>2</v>
      </c>
      <c r="E1481" s="386">
        <v>1.1499999999999999</v>
      </c>
      <c r="F1481" s="386"/>
      <c r="G1481" s="386">
        <v>2.1</v>
      </c>
      <c r="H1481" s="386">
        <f t="shared" si="99"/>
        <v>4.83</v>
      </c>
    </row>
    <row r="1482" spans="1:8" s="275" customFormat="1" x14ac:dyDescent="0.2">
      <c r="A1482" s="282"/>
      <c r="B1482" s="279" t="s">
        <v>603</v>
      </c>
      <c r="C1482" s="276"/>
      <c r="D1482" s="386">
        <v>2</v>
      </c>
      <c r="E1482" s="386">
        <v>1.6</v>
      </c>
      <c r="F1482" s="386"/>
      <c r="G1482" s="386">
        <v>2.1</v>
      </c>
      <c r="H1482" s="386">
        <f t="shared" si="99"/>
        <v>6.72</v>
      </c>
    </row>
    <row r="1483" spans="1:8" s="275" customFormat="1" x14ac:dyDescent="0.2">
      <c r="A1483" s="282"/>
      <c r="B1483" s="279" t="s">
        <v>616</v>
      </c>
      <c r="C1483" s="276"/>
      <c r="D1483" s="386">
        <v>2</v>
      </c>
      <c r="E1483" s="386">
        <v>0.7</v>
      </c>
      <c r="F1483" s="386"/>
      <c r="G1483" s="386">
        <v>2.1</v>
      </c>
      <c r="H1483" s="386">
        <f t="shared" si="99"/>
        <v>2.94</v>
      </c>
    </row>
    <row r="1484" spans="1:8" s="275" customFormat="1" x14ac:dyDescent="0.2">
      <c r="A1484" s="282"/>
      <c r="B1484" s="279" t="s">
        <v>617</v>
      </c>
      <c r="C1484" s="276"/>
      <c r="D1484" s="386">
        <v>2</v>
      </c>
      <c r="E1484" s="386">
        <v>0.7</v>
      </c>
      <c r="F1484" s="386"/>
      <c r="G1484" s="386">
        <v>2.1</v>
      </c>
      <c r="H1484" s="386">
        <f t="shared" si="99"/>
        <v>2.94</v>
      </c>
    </row>
    <row r="1485" spans="1:8" s="275" customFormat="1" ht="10.15" x14ac:dyDescent="0.2">
      <c r="A1485" s="282"/>
      <c r="B1485" s="279" t="s">
        <v>582</v>
      </c>
      <c r="C1485" s="276"/>
      <c r="D1485" s="386">
        <v>2</v>
      </c>
      <c r="E1485" s="386">
        <v>0.7</v>
      </c>
      <c r="F1485" s="386"/>
      <c r="G1485" s="386">
        <v>2.1</v>
      </c>
      <c r="H1485" s="386">
        <f t="shared" si="99"/>
        <v>2.94</v>
      </c>
    </row>
    <row r="1486" spans="1:8" s="275" customFormat="1" x14ac:dyDescent="0.2">
      <c r="A1486" s="282"/>
      <c r="B1486" s="279" t="s">
        <v>584</v>
      </c>
      <c r="C1486" s="276"/>
      <c r="D1486" s="386">
        <v>2</v>
      </c>
      <c r="E1486" s="386">
        <v>0.8</v>
      </c>
      <c r="F1486" s="386"/>
      <c r="G1486" s="386">
        <v>2.1</v>
      </c>
      <c r="H1486" s="386">
        <f t="shared" si="99"/>
        <v>3.36</v>
      </c>
    </row>
    <row r="1487" spans="1:8" s="275" customFormat="1" x14ac:dyDescent="0.2">
      <c r="A1487" s="282"/>
      <c r="B1487" s="279" t="s">
        <v>618</v>
      </c>
      <c r="C1487" s="276"/>
      <c r="D1487" s="386">
        <v>2</v>
      </c>
      <c r="E1487" s="386">
        <v>0.8</v>
      </c>
      <c r="F1487" s="386"/>
      <c r="G1487" s="386">
        <v>2.1</v>
      </c>
      <c r="H1487" s="386">
        <f t="shared" si="99"/>
        <v>3.36</v>
      </c>
    </row>
    <row r="1488" spans="1:8" s="275" customFormat="1" x14ac:dyDescent="0.2">
      <c r="A1488" s="282"/>
      <c r="B1488" s="279" t="s">
        <v>619</v>
      </c>
      <c r="C1488" s="276"/>
      <c r="D1488" s="386">
        <v>2</v>
      </c>
      <c r="E1488" s="386">
        <v>0.7</v>
      </c>
      <c r="F1488" s="386"/>
      <c r="G1488" s="386">
        <v>2.1</v>
      </c>
      <c r="H1488" s="386">
        <f t="shared" si="99"/>
        <v>2.94</v>
      </c>
    </row>
    <row r="1489" spans="1:8" s="275" customFormat="1" x14ac:dyDescent="0.2">
      <c r="A1489" s="282"/>
      <c r="B1489" s="279" t="s">
        <v>620</v>
      </c>
      <c r="C1489" s="276"/>
      <c r="D1489" s="386">
        <v>2</v>
      </c>
      <c r="E1489" s="386">
        <v>0.8</v>
      </c>
      <c r="F1489" s="386"/>
      <c r="G1489" s="386">
        <v>2.1</v>
      </c>
      <c r="H1489" s="386">
        <f t="shared" si="99"/>
        <v>3.36</v>
      </c>
    </row>
    <row r="1490" spans="1:8" s="275" customFormat="1" ht="10.15" x14ac:dyDescent="0.2">
      <c r="A1490" s="282"/>
      <c r="B1490" s="279" t="s">
        <v>177</v>
      </c>
      <c r="C1490" s="276"/>
      <c r="D1490" s="386">
        <v>2</v>
      </c>
      <c r="E1490" s="386">
        <v>0.8</v>
      </c>
      <c r="F1490" s="386"/>
      <c r="G1490" s="386">
        <v>2.1</v>
      </c>
      <c r="H1490" s="386">
        <f t="shared" si="99"/>
        <v>3.36</v>
      </c>
    </row>
    <row r="1491" spans="1:8" s="275" customFormat="1" x14ac:dyDescent="0.2">
      <c r="A1491" s="282"/>
      <c r="B1491" s="279" t="s">
        <v>586</v>
      </c>
      <c r="C1491" s="276"/>
      <c r="D1491" s="386">
        <v>2</v>
      </c>
      <c r="E1491" s="386">
        <v>0.8</v>
      </c>
      <c r="F1491" s="386"/>
      <c r="G1491" s="386">
        <v>2.1</v>
      </c>
      <c r="H1491" s="386">
        <f t="shared" si="99"/>
        <v>3.36</v>
      </c>
    </row>
    <row r="1492" spans="1:8" s="275" customFormat="1" x14ac:dyDescent="0.2">
      <c r="A1492" s="282"/>
      <c r="B1492" s="279" t="s">
        <v>587</v>
      </c>
      <c r="C1492" s="276"/>
      <c r="D1492" s="386">
        <v>2</v>
      </c>
      <c r="E1492" s="386">
        <v>0.8</v>
      </c>
      <c r="F1492" s="386"/>
      <c r="G1492" s="386">
        <v>2.1</v>
      </c>
      <c r="H1492" s="386">
        <f t="shared" si="99"/>
        <v>3.36</v>
      </c>
    </row>
    <row r="1493" spans="1:8" s="275" customFormat="1" x14ac:dyDescent="0.2">
      <c r="A1493" s="282"/>
      <c r="B1493" s="279" t="s">
        <v>588</v>
      </c>
      <c r="C1493" s="276"/>
      <c r="D1493" s="386">
        <v>2</v>
      </c>
      <c r="E1493" s="386">
        <v>0.8</v>
      </c>
      <c r="F1493" s="386"/>
      <c r="G1493" s="386">
        <v>2.1</v>
      </c>
      <c r="H1493" s="386">
        <f t="shared" si="99"/>
        <v>3.36</v>
      </c>
    </row>
    <row r="1494" spans="1:8" s="275" customFormat="1" ht="10.15" x14ac:dyDescent="0.2">
      <c r="A1494" s="282"/>
      <c r="B1494" s="279" t="s">
        <v>521</v>
      </c>
      <c r="C1494" s="276"/>
      <c r="D1494" s="386">
        <v>2</v>
      </c>
      <c r="E1494" s="386">
        <v>0.9</v>
      </c>
      <c r="F1494" s="386"/>
      <c r="G1494" s="386">
        <v>2.1</v>
      </c>
      <c r="H1494" s="386">
        <f t="shared" si="99"/>
        <v>3.78</v>
      </c>
    </row>
    <row r="1495" spans="1:8" s="275" customFormat="1" ht="10.15" x14ac:dyDescent="0.2">
      <c r="A1495" s="282"/>
      <c r="B1495" s="279" t="s">
        <v>524</v>
      </c>
      <c r="C1495" s="276"/>
      <c r="D1495" s="386">
        <v>2</v>
      </c>
      <c r="E1495" s="386">
        <v>0.9</v>
      </c>
      <c r="F1495" s="386"/>
      <c r="G1495" s="386">
        <v>2.1</v>
      </c>
      <c r="H1495" s="386">
        <f t="shared" si="99"/>
        <v>3.78</v>
      </c>
    </row>
    <row r="1496" spans="1:8" s="275" customFormat="1" ht="10.15" x14ac:dyDescent="0.2">
      <c r="A1496" s="282"/>
      <c r="B1496" s="279" t="s">
        <v>464</v>
      </c>
      <c r="C1496" s="276"/>
      <c r="D1496" s="386">
        <v>2</v>
      </c>
      <c r="E1496" s="386">
        <v>0.8</v>
      </c>
      <c r="F1496" s="386"/>
      <c r="G1496" s="386">
        <v>2.1</v>
      </c>
      <c r="H1496" s="386">
        <f t="shared" si="99"/>
        <v>3.36</v>
      </c>
    </row>
    <row r="1497" spans="1:8" s="275" customFormat="1" ht="10.15" x14ac:dyDescent="0.2">
      <c r="A1497" s="282"/>
      <c r="B1497" s="279" t="s">
        <v>463</v>
      </c>
      <c r="C1497" s="276"/>
      <c r="D1497" s="386">
        <v>2</v>
      </c>
      <c r="E1497" s="386">
        <v>0.8</v>
      </c>
      <c r="F1497" s="386"/>
      <c r="G1497" s="386">
        <v>2.1</v>
      </c>
      <c r="H1497" s="386">
        <f t="shared" si="99"/>
        <v>3.36</v>
      </c>
    </row>
    <row r="1498" spans="1:8" s="275" customFormat="1" ht="10.15" x14ac:dyDescent="0.2">
      <c r="A1498" s="282"/>
      <c r="B1498" s="279" t="s">
        <v>462</v>
      </c>
      <c r="C1498" s="276"/>
      <c r="D1498" s="386">
        <v>2</v>
      </c>
      <c r="E1498" s="386">
        <v>0.8</v>
      </c>
      <c r="F1498" s="386"/>
      <c r="G1498" s="386">
        <v>2.1</v>
      </c>
      <c r="H1498" s="386">
        <f t="shared" si="99"/>
        <v>3.36</v>
      </c>
    </row>
    <row r="1499" spans="1:8" s="275" customFormat="1" x14ac:dyDescent="0.2">
      <c r="A1499" s="282"/>
      <c r="B1499" s="279" t="s">
        <v>461</v>
      </c>
      <c r="C1499" s="276"/>
      <c r="D1499" s="386">
        <v>4</v>
      </c>
      <c r="E1499" s="386">
        <v>2</v>
      </c>
      <c r="F1499" s="386"/>
      <c r="G1499" s="386">
        <v>2.1</v>
      </c>
      <c r="H1499" s="386">
        <f t="shared" si="99"/>
        <v>16.8</v>
      </c>
    </row>
    <row r="1500" spans="1:8" s="275" customFormat="1" ht="10.15" x14ac:dyDescent="0.2">
      <c r="A1500" s="282"/>
      <c r="B1500" s="279" t="s">
        <v>517</v>
      </c>
      <c r="C1500" s="276"/>
      <c r="D1500" s="386">
        <v>4</v>
      </c>
      <c r="E1500" s="386">
        <v>0.8</v>
      </c>
      <c r="F1500" s="386"/>
      <c r="G1500" s="386">
        <v>2.1</v>
      </c>
      <c r="H1500" s="386">
        <f t="shared" si="99"/>
        <v>6.72</v>
      </c>
    </row>
    <row r="1501" spans="1:8" s="275" customFormat="1" x14ac:dyDescent="0.2">
      <c r="A1501" s="282"/>
      <c r="B1501" s="284" t="s">
        <v>621</v>
      </c>
      <c r="C1501" s="276"/>
      <c r="D1501" s="386"/>
      <c r="E1501" s="386"/>
      <c r="F1501" s="386"/>
      <c r="G1501" s="386"/>
      <c r="H1501" s="386"/>
    </row>
    <row r="1502" spans="1:8" s="275" customFormat="1" x14ac:dyDescent="0.2">
      <c r="A1502" s="282"/>
      <c r="B1502" s="279" t="s">
        <v>622</v>
      </c>
      <c r="C1502" s="276"/>
      <c r="D1502" s="386">
        <v>2</v>
      </c>
      <c r="E1502" s="386">
        <v>0.8</v>
      </c>
      <c r="F1502" s="386"/>
      <c r="G1502" s="386">
        <v>2.1</v>
      </c>
      <c r="H1502" s="386">
        <f t="shared" si="99"/>
        <v>3.36</v>
      </c>
    </row>
    <row r="1503" spans="1:8" s="275" customFormat="1" x14ac:dyDescent="0.2">
      <c r="A1503" s="282"/>
      <c r="B1503" s="279" t="s">
        <v>623</v>
      </c>
      <c r="C1503" s="276"/>
      <c r="D1503" s="386">
        <v>2</v>
      </c>
      <c r="E1503" s="386">
        <v>2</v>
      </c>
      <c r="F1503" s="386"/>
      <c r="G1503" s="386">
        <v>2.1</v>
      </c>
      <c r="H1503" s="386">
        <f t="shared" si="99"/>
        <v>8.4</v>
      </c>
    </row>
    <row r="1504" spans="1:8" s="275" customFormat="1" ht="10.15" x14ac:dyDescent="0.2">
      <c r="A1504" s="282"/>
      <c r="B1504" s="279"/>
      <c r="C1504" s="276"/>
      <c r="D1504" s="386">
        <v>2</v>
      </c>
      <c r="E1504" s="386">
        <v>0.7</v>
      </c>
      <c r="F1504" s="386"/>
      <c r="G1504" s="386">
        <v>2.1</v>
      </c>
      <c r="H1504" s="386">
        <f t="shared" si="99"/>
        <v>2.94</v>
      </c>
    </row>
    <row r="1505" spans="1:8" s="275" customFormat="1" ht="10.15" x14ac:dyDescent="0.2">
      <c r="A1505" s="282"/>
      <c r="B1505" s="279" t="s">
        <v>624</v>
      </c>
      <c r="C1505" s="276"/>
      <c r="D1505" s="386">
        <v>2</v>
      </c>
      <c r="E1505" s="386">
        <v>0.8</v>
      </c>
      <c r="F1505" s="386"/>
      <c r="G1505" s="386">
        <v>2.1</v>
      </c>
      <c r="H1505" s="386">
        <f t="shared" si="99"/>
        <v>3.36</v>
      </c>
    </row>
    <row r="1506" spans="1:8" s="275" customFormat="1" ht="10.15" x14ac:dyDescent="0.2">
      <c r="A1506" s="282"/>
      <c r="B1506" s="279" t="s">
        <v>589</v>
      </c>
      <c r="C1506" s="276"/>
      <c r="D1506" s="386">
        <v>4</v>
      </c>
      <c r="E1506" s="386">
        <v>0.8</v>
      </c>
      <c r="F1506" s="386"/>
      <c r="G1506" s="386">
        <v>2.1</v>
      </c>
      <c r="H1506" s="386">
        <f t="shared" si="99"/>
        <v>6.72</v>
      </c>
    </row>
    <row r="1507" spans="1:8" s="275" customFormat="1" ht="10.15" x14ac:dyDescent="0.2">
      <c r="A1507" s="282"/>
      <c r="B1507" s="279" t="s">
        <v>590</v>
      </c>
      <c r="C1507" s="276"/>
      <c r="D1507" s="386">
        <v>4</v>
      </c>
      <c r="E1507" s="386">
        <v>0.8</v>
      </c>
      <c r="F1507" s="386"/>
      <c r="G1507" s="386">
        <v>2.1</v>
      </c>
      <c r="H1507" s="386">
        <f t="shared" si="99"/>
        <v>6.72</v>
      </c>
    </row>
    <row r="1508" spans="1:8" s="275" customFormat="1" ht="10.15" x14ac:dyDescent="0.2">
      <c r="A1508" s="282"/>
      <c r="B1508" s="279" t="s">
        <v>591</v>
      </c>
      <c r="C1508" s="276"/>
      <c r="D1508" s="386">
        <v>4</v>
      </c>
      <c r="E1508" s="386">
        <v>0.8</v>
      </c>
      <c r="F1508" s="386"/>
      <c r="G1508" s="386">
        <v>2.1</v>
      </c>
      <c r="H1508" s="386">
        <f t="shared" si="99"/>
        <v>6.72</v>
      </c>
    </row>
    <row r="1509" spans="1:8" s="275" customFormat="1" ht="10.15" x14ac:dyDescent="0.2">
      <c r="A1509" s="282"/>
      <c r="B1509" s="279" t="s">
        <v>592</v>
      </c>
      <c r="C1509" s="276"/>
      <c r="D1509" s="386">
        <v>4</v>
      </c>
      <c r="E1509" s="386">
        <v>0.8</v>
      </c>
      <c r="F1509" s="386"/>
      <c r="G1509" s="386">
        <v>2.1</v>
      </c>
      <c r="H1509" s="386">
        <f t="shared" si="99"/>
        <v>6.72</v>
      </c>
    </row>
    <row r="1510" spans="1:8" s="275" customFormat="1" ht="10.15" x14ac:dyDescent="0.2">
      <c r="A1510" s="282"/>
      <c r="B1510" s="279" t="s">
        <v>471</v>
      </c>
      <c r="C1510" s="276"/>
      <c r="D1510" s="386">
        <v>4</v>
      </c>
      <c r="E1510" s="386">
        <v>0.8</v>
      </c>
      <c r="F1510" s="386"/>
      <c r="G1510" s="386">
        <v>2.1</v>
      </c>
      <c r="H1510" s="386">
        <f t="shared" si="99"/>
        <v>6.72</v>
      </c>
    </row>
    <row r="1511" spans="1:8" s="275" customFormat="1" ht="10.15" x14ac:dyDescent="0.2">
      <c r="A1511" s="282"/>
      <c r="B1511" s="279" t="s">
        <v>593</v>
      </c>
      <c r="C1511" s="276"/>
      <c r="D1511" s="386">
        <v>4</v>
      </c>
      <c r="E1511" s="386">
        <v>0.8</v>
      </c>
      <c r="F1511" s="386"/>
      <c r="G1511" s="386">
        <v>2.1</v>
      </c>
      <c r="H1511" s="386">
        <f t="shared" si="99"/>
        <v>6.72</v>
      </c>
    </row>
    <row r="1512" spans="1:8" s="275" customFormat="1" ht="10.15" x14ac:dyDescent="0.2">
      <c r="A1512" s="282"/>
      <c r="B1512" s="279" t="s">
        <v>594</v>
      </c>
      <c r="C1512" s="276"/>
      <c r="D1512" s="386">
        <v>4</v>
      </c>
      <c r="E1512" s="386">
        <v>0.8</v>
      </c>
      <c r="F1512" s="386"/>
      <c r="G1512" s="386">
        <v>2.1</v>
      </c>
      <c r="H1512" s="386">
        <f t="shared" si="99"/>
        <v>6.72</v>
      </c>
    </row>
    <row r="1513" spans="1:8" s="275" customFormat="1" ht="10.15" x14ac:dyDescent="0.2">
      <c r="A1513" s="282"/>
      <c r="B1513" s="279" t="s">
        <v>595</v>
      </c>
      <c r="C1513" s="276"/>
      <c r="D1513" s="386">
        <v>4</v>
      </c>
      <c r="E1513" s="386">
        <v>0.8</v>
      </c>
      <c r="F1513" s="386"/>
      <c r="G1513" s="386">
        <v>2.1</v>
      </c>
      <c r="H1513" s="386">
        <f t="shared" si="99"/>
        <v>6.72</v>
      </c>
    </row>
    <row r="1514" spans="1:8" s="275" customFormat="1" ht="10.15" x14ac:dyDescent="0.2">
      <c r="A1514" s="282"/>
      <c r="B1514" s="279" t="s">
        <v>596</v>
      </c>
      <c r="C1514" s="276"/>
      <c r="D1514" s="386">
        <v>4</v>
      </c>
      <c r="E1514" s="386">
        <v>0.8</v>
      </c>
      <c r="F1514" s="386"/>
      <c r="G1514" s="386">
        <v>2.1</v>
      </c>
      <c r="H1514" s="386">
        <f t="shared" si="99"/>
        <v>6.72</v>
      </c>
    </row>
    <row r="1515" spans="1:8" s="275" customFormat="1" ht="10.15" x14ac:dyDescent="0.2">
      <c r="A1515" s="282"/>
      <c r="B1515" s="279" t="s">
        <v>597</v>
      </c>
      <c r="C1515" s="276"/>
      <c r="D1515" s="386">
        <v>4</v>
      </c>
      <c r="E1515" s="386">
        <v>0.8</v>
      </c>
      <c r="F1515" s="386"/>
      <c r="G1515" s="386">
        <v>2.1</v>
      </c>
      <c r="H1515" s="386">
        <f t="shared" si="99"/>
        <v>6.72</v>
      </c>
    </row>
    <row r="1516" spans="1:8" s="275" customFormat="1" ht="10.15" x14ac:dyDescent="0.2">
      <c r="A1516" s="282"/>
      <c r="B1516" s="279" t="s">
        <v>481</v>
      </c>
      <c r="C1516" s="276"/>
      <c r="D1516" s="386">
        <v>4</v>
      </c>
      <c r="E1516" s="386">
        <v>0.8</v>
      </c>
      <c r="F1516" s="386"/>
      <c r="G1516" s="386">
        <v>2.1</v>
      </c>
      <c r="H1516" s="386">
        <f t="shared" si="99"/>
        <v>6.72</v>
      </c>
    </row>
    <row r="1517" spans="1:8" s="275" customFormat="1" ht="10.15" x14ac:dyDescent="0.2">
      <c r="A1517" s="282"/>
      <c r="B1517" s="279" t="s">
        <v>482</v>
      </c>
      <c r="C1517" s="276"/>
      <c r="D1517" s="386">
        <v>4</v>
      </c>
      <c r="E1517" s="386">
        <v>0.8</v>
      </c>
      <c r="F1517" s="386"/>
      <c r="G1517" s="386">
        <v>2.1</v>
      </c>
      <c r="H1517" s="386">
        <f t="shared" si="99"/>
        <v>6.72</v>
      </c>
    </row>
    <row r="1518" spans="1:8" s="275" customFormat="1" ht="10.15" x14ac:dyDescent="0.2">
      <c r="A1518" s="282"/>
      <c r="B1518" s="279" t="s">
        <v>483</v>
      </c>
      <c r="C1518" s="276"/>
      <c r="D1518" s="386">
        <v>4</v>
      </c>
      <c r="E1518" s="386">
        <v>0.8</v>
      </c>
      <c r="F1518" s="386"/>
      <c r="G1518" s="386">
        <v>2.1</v>
      </c>
      <c r="H1518" s="386">
        <f t="shared" si="99"/>
        <v>6.72</v>
      </c>
    </row>
    <row r="1519" spans="1:8" s="275" customFormat="1" ht="10.15" x14ac:dyDescent="0.2">
      <c r="A1519" s="282"/>
      <c r="B1519" s="279" t="s">
        <v>484</v>
      </c>
      <c r="C1519" s="276"/>
      <c r="D1519" s="386">
        <v>4</v>
      </c>
      <c r="E1519" s="386">
        <v>0.8</v>
      </c>
      <c r="F1519" s="386"/>
      <c r="G1519" s="386">
        <v>2.1</v>
      </c>
      <c r="H1519" s="386">
        <f t="shared" si="99"/>
        <v>6.72</v>
      </c>
    </row>
    <row r="1520" spans="1:8" s="275" customFormat="1" ht="10.15" x14ac:dyDescent="0.2">
      <c r="A1520" s="282"/>
      <c r="B1520" s="279" t="s">
        <v>485</v>
      </c>
      <c r="C1520" s="276"/>
      <c r="D1520" s="386">
        <v>4</v>
      </c>
      <c r="E1520" s="386">
        <v>0.8</v>
      </c>
      <c r="F1520" s="386"/>
      <c r="G1520" s="386">
        <v>2.1</v>
      </c>
      <c r="H1520" s="386">
        <f t="shared" si="99"/>
        <v>6.72</v>
      </c>
    </row>
    <row r="1521" spans="1:8" s="275" customFormat="1" ht="10.15" x14ac:dyDescent="0.2">
      <c r="A1521" s="282"/>
      <c r="B1521" s="279" t="s">
        <v>486</v>
      </c>
      <c r="C1521" s="276"/>
      <c r="D1521" s="386">
        <v>4</v>
      </c>
      <c r="E1521" s="386">
        <v>0.8</v>
      </c>
      <c r="F1521" s="386"/>
      <c r="G1521" s="386">
        <v>2.1</v>
      </c>
      <c r="H1521" s="386">
        <f t="shared" si="99"/>
        <v>6.72</v>
      </c>
    </row>
    <row r="1522" spans="1:8" s="275" customFormat="1" ht="10.15" x14ac:dyDescent="0.2">
      <c r="A1522" s="282"/>
      <c r="B1522" s="279" t="s">
        <v>487</v>
      </c>
      <c r="C1522" s="276"/>
      <c r="D1522" s="386">
        <v>4</v>
      </c>
      <c r="E1522" s="386">
        <v>0.8</v>
      </c>
      <c r="F1522" s="386"/>
      <c r="G1522" s="386">
        <v>2.1</v>
      </c>
      <c r="H1522" s="386">
        <f t="shared" si="99"/>
        <v>6.72</v>
      </c>
    </row>
    <row r="1523" spans="1:8" s="275" customFormat="1" ht="10.15" x14ac:dyDescent="0.2">
      <c r="A1523" s="282"/>
      <c r="B1523" s="279" t="s">
        <v>488</v>
      </c>
      <c r="C1523" s="276"/>
      <c r="D1523" s="386">
        <v>4</v>
      </c>
      <c r="E1523" s="386">
        <v>0.8</v>
      </c>
      <c r="F1523" s="386"/>
      <c r="G1523" s="386">
        <v>2.1</v>
      </c>
      <c r="H1523" s="386">
        <f t="shared" si="99"/>
        <v>6.72</v>
      </c>
    </row>
    <row r="1524" spans="1:8" s="275" customFormat="1" ht="10.15" x14ac:dyDescent="0.2">
      <c r="A1524" s="282"/>
      <c r="B1524" s="279" t="s">
        <v>489</v>
      </c>
      <c r="C1524" s="276"/>
      <c r="D1524" s="386">
        <v>4</v>
      </c>
      <c r="E1524" s="386">
        <v>0.8</v>
      </c>
      <c r="F1524" s="386"/>
      <c r="G1524" s="386">
        <v>2.1</v>
      </c>
      <c r="H1524" s="386">
        <f t="shared" si="99"/>
        <v>6.72</v>
      </c>
    </row>
    <row r="1525" spans="1:8" s="275" customFormat="1" ht="10.15" x14ac:dyDescent="0.2">
      <c r="A1525" s="282"/>
      <c r="B1525" s="279" t="s">
        <v>490</v>
      </c>
      <c r="C1525" s="276"/>
      <c r="D1525" s="386">
        <v>4</v>
      </c>
      <c r="E1525" s="386">
        <v>0.8</v>
      </c>
      <c r="F1525" s="386"/>
      <c r="G1525" s="386">
        <v>2.1</v>
      </c>
      <c r="H1525" s="386">
        <f t="shared" si="99"/>
        <v>6.72</v>
      </c>
    </row>
    <row r="1526" spans="1:8" s="275" customFormat="1" ht="10.15" x14ac:dyDescent="0.2">
      <c r="A1526" s="282"/>
      <c r="B1526" s="279" t="s">
        <v>472</v>
      </c>
      <c r="C1526" s="276"/>
      <c r="D1526" s="386">
        <v>4</v>
      </c>
      <c r="E1526" s="386">
        <v>0.9</v>
      </c>
      <c r="F1526" s="386"/>
      <c r="G1526" s="386">
        <v>2.1</v>
      </c>
      <c r="H1526" s="386">
        <f t="shared" si="99"/>
        <v>7.56</v>
      </c>
    </row>
    <row r="1527" spans="1:8" s="275" customFormat="1" ht="10.15" x14ac:dyDescent="0.2">
      <c r="A1527" s="282"/>
      <c r="B1527" s="279"/>
      <c r="C1527" s="276"/>
      <c r="D1527" s="386">
        <v>6</v>
      </c>
      <c r="E1527" s="386">
        <v>0.7</v>
      </c>
      <c r="F1527" s="386"/>
      <c r="G1527" s="386">
        <v>2.1</v>
      </c>
      <c r="H1527" s="386">
        <f t="shared" si="99"/>
        <v>8.82</v>
      </c>
    </row>
    <row r="1528" spans="1:8" s="275" customFormat="1" ht="10.15" x14ac:dyDescent="0.2">
      <c r="A1528" s="282"/>
      <c r="B1528" s="279" t="s">
        <v>500</v>
      </c>
      <c r="C1528" s="276"/>
      <c r="D1528" s="386">
        <v>4</v>
      </c>
      <c r="E1528" s="386">
        <v>0.9</v>
      </c>
      <c r="F1528" s="386"/>
      <c r="G1528" s="386">
        <v>2.1</v>
      </c>
      <c r="H1528" s="386">
        <f t="shared" si="99"/>
        <v>7.56</v>
      </c>
    </row>
    <row r="1529" spans="1:8" s="275" customFormat="1" ht="10.15" x14ac:dyDescent="0.2">
      <c r="A1529" s="282"/>
      <c r="B1529" s="279"/>
      <c r="C1529" s="276"/>
      <c r="D1529" s="386">
        <v>6</v>
      </c>
      <c r="E1529" s="386">
        <v>0.7</v>
      </c>
      <c r="F1529" s="386"/>
      <c r="G1529" s="386">
        <v>2.1</v>
      </c>
      <c r="H1529" s="386">
        <f t="shared" si="99"/>
        <v>8.82</v>
      </c>
    </row>
    <row r="1530" spans="1:8" s="275" customFormat="1" ht="10.15" x14ac:dyDescent="0.2">
      <c r="A1530" s="282"/>
      <c r="B1530" s="284" t="str">
        <f>"Total item "&amp;A1470</f>
        <v>Total item 9.6</v>
      </c>
      <c r="C1530" s="276"/>
      <c r="D1530" s="386"/>
      <c r="E1530" s="386"/>
      <c r="F1530" s="386"/>
      <c r="G1530" s="386"/>
      <c r="H1530" s="383">
        <f>SUM(H1472:H1529)</f>
        <v>321.93000000000012</v>
      </c>
    </row>
    <row r="1531" spans="1:8" s="275" customFormat="1" ht="10.15" x14ac:dyDescent="0.2">
      <c r="A1531" s="282"/>
      <c r="B1531" s="126"/>
      <c r="C1531" s="119"/>
      <c r="D1531" s="384"/>
      <c r="E1531" s="384"/>
      <c r="F1531" s="384"/>
      <c r="G1531" s="384"/>
      <c r="H1531" s="384"/>
    </row>
    <row r="1532" spans="1:8" s="258" customFormat="1" ht="20.45" x14ac:dyDescent="0.2">
      <c r="A1532" s="280" t="s">
        <v>196</v>
      </c>
      <c r="B1532" s="261" t="s">
        <v>838</v>
      </c>
      <c r="C1532" s="281" t="s">
        <v>1108</v>
      </c>
      <c r="D1532" s="383"/>
      <c r="E1532" s="385"/>
      <c r="F1532" s="383"/>
      <c r="G1532" s="383"/>
      <c r="H1532" s="383"/>
    </row>
    <row r="1533" spans="1:8" s="275" customFormat="1" ht="10.15" x14ac:dyDescent="0.2">
      <c r="A1533" s="282"/>
      <c r="B1533" s="279" t="s">
        <v>625</v>
      </c>
      <c r="C1533" s="276"/>
      <c r="D1533" s="386"/>
      <c r="E1533" s="386">
        <v>42.6</v>
      </c>
      <c r="F1533" s="386">
        <v>0.3</v>
      </c>
      <c r="G1533" s="386"/>
      <c r="H1533" s="386">
        <f>ROUND(PRODUCT(D1533:G1533),2)</f>
        <v>12.78</v>
      </c>
    </row>
    <row r="1534" spans="1:8" s="275" customFormat="1" x14ac:dyDescent="0.2">
      <c r="A1534" s="282"/>
      <c r="B1534" s="279" t="s">
        <v>1277</v>
      </c>
      <c r="C1534" s="276"/>
      <c r="D1534" s="386"/>
      <c r="E1534" s="386">
        <f>H1098</f>
        <v>17.66</v>
      </c>
      <c r="F1534" s="386"/>
      <c r="G1534" s="386"/>
      <c r="H1534" s="386">
        <f>ROUND(PRODUCT(D1534:G1534),2)</f>
        <v>17.66</v>
      </c>
    </row>
    <row r="1535" spans="1:8" s="275" customFormat="1" ht="10.15" x14ac:dyDescent="0.2">
      <c r="A1535" s="282"/>
      <c r="B1535" s="284" t="str">
        <f>"Total item "&amp;A1532</f>
        <v>Total item 9.7</v>
      </c>
      <c r="C1535" s="276"/>
      <c r="D1535" s="386"/>
      <c r="E1535" s="386"/>
      <c r="F1535" s="386"/>
      <c r="G1535" s="386"/>
      <c r="H1535" s="383">
        <f>SUM(H1533:H1534)</f>
        <v>30.439999999999998</v>
      </c>
    </row>
    <row r="1536" spans="1:8" s="270" customFormat="1" ht="10.15" x14ac:dyDescent="0.2">
      <c r="A1536" s="271"/>
      <c r="B1536" s="272"/>
      <c r="C1536" s="134"/>
      <c r="D1536" s="417"/>
      <c r="E1536" s="417"/>
      <c r="F1536" s="417"/>
      <c r="G1536" s="417"/>
      <c r="H1536" s="401"/>
    </row>
    <row r="1537" spans="1:8" s="258" customFormat="1" ht="33.75" x14ac:dyDescent="0.2">
      <c r="A1537" s="280" t="s">
        <v>837</v>
      </c>
      <c r="B1537" s="261" t="s">
        <v>627</v>
      </c>
      <c r="C1537" s="281" t="s">
        <v>11</v>
      </c>
      <c r="D1537" s="383"/>
      <c r="E1537" s="385"/>
      <c r="F1537" s="383"/>
      <c r="G1537" s="383"/>
      <c r="H1537" s="383"/>
    </row>
    <row r="1538" spans="1:8" s="275" customFormat="1" ht="10.15" x14ac:dyDescent="0.2">
      <c r="A1538" s="282"/>
      <c r="B1538" s="279" t="s">
        <v>629</v>
      </c>
      <c r="C1538" s="276"/>
      <c r="D1538" s="386">
        <v>13</v>
      </c>
      <c r="E1538" s="386">
        <v>0.94199999999999995</v>
      </c>
      <c r="F1538" s="386"/>
      <c r="G1538" s="386">
        <v>12</v>
      </c>
      <c r="H1538" s="386">
        <f>ROUND(PRODUCT(D1538:G1538),2)</f>
        <v>146.94999999999999</v>
      </c>
    </row>
    <row r="1539" spans="1:8" s="275" customFormat="1" ht="10.15" x14ac:dyDescent="0.2">
      <c r="A1539" s="282"/>
      <c r="B1539" s="279" t="s">
        <v>630</v>
      </c>
      <c r="C1539" s="276"/>
      <c r="D1539" s="386">
        <v>3</v>
      </c>
      <c r="E1539" s="386">
        <v>0.94199999999999995</v>
      </c>
      <c r="F1539" s="386"/>
      <c r="G1539" s="386">
        <v>12</v>
      </c>
      <c r="H1539" s="386">
        <f>ROUND(PRODUCT(D1539:G1539),2)</f>
        <v>33.909999999999997</v>
      </c>
    </row>
    <row r="1540" spans="1:8" s="275" customFormat="1" ht="10.15" x14ac:dyDescent="0.2">
      <c r="A1540" s="282"/>
      <c r="B1540" s="284" t="str">
        <f>"Total item "&amp;A1537</f>
        <v>Total item 9.8</v>
      </c>
      <c r="C1540" s="276"/>
      <c r="D1540" s="386"/>
      <c r="E1540" s="386"/>
      <c r="F1540" s="386"/>
      <c r="G1540" s="386"/>
      <c r="H1540" s="383">
        <f>SUM(H1538:H1539)</f>
        <v>180.85999999999999</v>
      </c>
    </row>
    <row r="1541" spans="1:8" s="275" customFormat="1" ht="10.15" x14ac:dyDescent="0.2">
      <c r="A1541" s="282"/>
      <c r="B1541" s="126"/>
      <c r="C1541" s="119"/>
      <c r="D1541" s="384"/>
      <c r="E1541" s="384"/>
      <c r="F1541" s="384"/>
      <c r="G1541" s="384"/>
      <c r="H1541" s="384"/>
    </row>
    <row r="1542" spans="1:8" s="258" customFormat="1" ht="22.5" x14ac:dyDescent="0.2">
      <c r="A1542" s="280" t="s">
        <v>1020</v>
      </c>
      <c r="B1542" s="261" t="s">
        <v>1022</v>
      </c>
      <c r="C1542" s="281" t="s">
        <v>1108</v>
      </c>
      <c r="D1542" s="383"/>
      <c r="E1542" s="385"/>
      <c r="F1542" s="383"/>
      <c r="G1542" s="383"/>
      <c r="H1542" s="383"/>
    </row>
    <row r="1543" spans="1:8" s="275" customFormat="1" x14ac:dyDescent="0.2">
      <c r="A1543" s="282"/>
      <c r="B1543" s="279" t="s">
        <v>1023</v>
      </c>
      <c r="C1543" s="276"/>
      <c r="D1543" s="386">
        <v>2841.4760000000001</v>
      </c>
      <c r="E1543" s="386"/>
      <c r="F1543" s="386"/>
      <c r="G1543" s="386"/>
      <c r="H1543" s="386">
        <f>ROUND(PRODUCT(D1543:G1543),2)</f>
        <v>2841.48</v>
      </c>
    </row>
    <row r="1544" spans="1:8" s="275" customFormat="1" ht="10.15" x14ac:dyDescent="0.2">
      <c r="A1544" s="282"/>
      <c r="B1544" s="284" t="str">
        <f>"Total item "&amp;A1542</f>
        <v>Total item 9.9</v>
      </c>
      <c r="C1544" s="276"/>
      <c r="D1544" s="386"/>
      <c r="E1544" s="386"/>
      <c r="F1544" s="386"/>
      <c r="G1544" s="386"/>
      <c r="H1544" s="383">
        <f>SUM(H1543:H1543)</f>
        <v>2841.48</v>
      </c>
    </row>
    <row r="1545" spans="1:8" s="270" customFormat="1" ht="10.15" x14ac:dyDescent="0.2">
      <c r="A1545" s="271"/>
      <c r="B1545" s="272"/>
      <c r="C1545" s="134"/>
      <c r="D1545" s="417"/>
      <c r="E1545" s="417"/>
      <c r="F1545" s="417"/>
      <c r="G1545" s="417"/>
      <c r="H1545" s="401"/>
    </row>
    <row r="1546" spans="1:8" s="258" customFormat="1" ht="22.5" x14ac:dyDescent="0.2">
      <c r="A1546" s="280" t="s">
        <v>1021</v>
      </c>
      <c r="B1546" s="261" t="s">
        <v>1026</v>
      </c>
      <c r="C1546" s="281" t="s">
        <v>1108</v>
      </c>
      <c r="D1546" s="383"/>
      <c r="E1546" s="385"/>
      <c r="F1546" s="383"/>
      <c r="G1546" s="383"/>
      <c r="H1546" s="383"/>
    </row>
    <row r="1547" spans="1:8" s="275" customFormat="1" x14ac:dyDescent="0.2">
      <c r="A1547" s="282"/>
      <c r="B1547" s="279" t="s">
        <v>1117</v>
      </c>
      <c r="C1547" s="276"/>
      <c r="D1547" s="386">
        <f>H715</f>
        <v>1326.01</v>
      </c>
      <c r="E1547" s="386"/>
      <c r="F1547" s="386"/>
      <c r="G1547" s="386"/>
      <c r="H1547" s="386">
        <f>ROUND(PRODUCT(D1547:G1547),2)</f>
        <v>1326.01</v>
      </c>
    </row>
    <row r="1548" spans="1:8" s="275" customFormat="1" ht="10.15" x14ac:dyDescent="0.2">
      <c r="A1548" s="282"/>
      <c r="B1548" s="284" t="str">
        <f>"Total item "&amp;A1546</f>
        <v>Total item 9.10</v>
      </c>
      <c r="C1548" s="276"/>
      <c r="D1548" s="386"/>
      <c r="E1548" s="386"/>
      <c r="F1548" s="386"/>
      <c r="G1548" s="386"/>
      <c r="H1548" s="383">
        <f>SUM(H1547:H1547)</f>
        <v>1326.01</v>
      </c>
    </row>
    <row r="1549" spans="1:8" s="270" customFormat="1" ht="10.15" x14ac:dyDescent="0.2">
      <c r="A1549" s="271"/>
      <c r="B1549" s="272"/>
      <c r="C1549" s="134"/>
      <c r="D1549" s="417"/>
      <c r="E1549" s="417"/>
      <c r="F1549" s="417"/>
      <c r="G1549" s="417"/>
      <c r="H1549" s="401"/>
    </row>
    <row r="1550" spans="1:8" s="258" customFormat="1" ht="10.15" x14ac:dyDescent="0.2">
      <c r="A1550" s="280" t="s">
        <v>1025</v>
      </c>
      <c r="B1550" s="261" t="s">
        <v>1152</v>
      </c>
      <c r="C1550" s="281" t="s">
        <v>1108</v>
      </c>
      <c r="D1550" s="383"/>
      <c r="E1550" s="385"/>
      <c r="F1550" s="383"/>
      <c r="G1550" s="383"/>
      <c r="H1550" s="383"/>
    </row>
    <row r="1551" spans="1:8" s="275" customFormat="1" x14ac:dyDescent="0.2">
      <c r="A1551" s="282"/>
      <c r="B1551" s="284" t="s">
        <v>612</v>
      </c>
      <c r="C1551" s="276"/>
      <c r="D1551" s="386"/>
      <c r="E1551" s="386"/>
      <c r="F1551" s="386"/>
      <c r="G1551" s="386"/>
      <c r="H1551" s="386"/>
    </row>
    <row r="1552" spans="1:8" s="275" customFormat="1" ht="10.15" x14ac:dyDescent="0.2">
      <c r="A1552" s="282"/>
      <c r="B1552" s="279" t="s">
        <v>472</v>
      </c>
      <c r="C1552" s="276"/>
      <c r="D1552" s="386">
        <v>4</v>
      </c>
      <c r="E1552" s="386">
        <v>0.9</v>
      </c>
      <c r="F1552" s="386"/>
      <c r="G1552" s="386">
        <v>2.1</v>
      </c>
      <c r="H1552" s="386">
        <f t="shared" ref="H1552:H1599" si="100">ROUND(PRODUCT(D1552:G1552),2)</f>
        <v>7.56</v>
      </c>
    </row>
    <row r="1553" spans="1:8" s="275" customFormat="1" ht="10.15" x14ac:dyDescent="0.2">
      <c r="A1553" s="282"/>
      <c r="B1553" s="279" t="s">
        <v>500</v>
      </c>
      <c r="C1553" s="276"/>
      <c r="D1553" s="386">
        <v>4</v>
      </c>
      <c r="E1553" s="386">
        <v>0.9</v>
      </c>
      <c r="F1553" s="386"/>
      <c r="G1553" s="386">
        <v>2.1</v>
      </c>
      <c r="H1553" s="386">
        <f t="shared" si="100"/>
        <v>7.56</v>
      </c>
    </row>
    <row r="1554" spans="1:8" s="275" customFormat="1" x14ac:dyDescent="0.2">
      <c r="A1554" s="282"/>
      <c r="B1554" s="279" t="s">
        <v>577</v>
      </c>
      <c r="C1554" s="276"/>
      <c r="D1554" s="386">
        <v>2</v>
      </c>
      <c r="E1554" s="386">
        <v>0.8</v>
      </c>
      <c r="F1554" s="386"/>
      <c r="G1554" s="386">
        <v>2.1</v>
      </c>
      <c r="H1554" s="386">
        <f t="shared" si="100"/>
        <v>3.36</v>
      </c>
    </row>
    <row r="1555" spans="1:8" s="275" customFormat="1" ht="10.15" x14ac:dyDescent="0.2">
      <c r="A1555" s="282"/>
      <c r="B1555" s="279" t="s">
        <v>576</v>
      </c>
      <c r="C1555" s="276"/>
      <c r="D1555" s="386">
        <v>2</v>
      </c>
      <c r="E1555" s="386">
        <v>0.8</v>
      </c>
      <c r="F1555" s="386"/>
      <c r="G1555" s="386">
        <v>2.1</v>
      </c>
      <c r="H1555" s="386">
        <f t="shared" si="100"/>
        <v>3.36</v>
      </c>
    </row>
    <row r="1556" spans="1:8" s="275" customFormat="1" ht="10.15" x14ac:dyDescent="0.2">
      <c r="A1556" s="282"/>
      <c r="B1556" s="279" t="s">
        <v>570</v>
      </c>
      <c r="C1556" s="276"/>
      <c r="D1556" s="386">
        <v>4</v>
      </c>
      <c r="E1556" s="386">
        <v>0.8</v>
      </c>
      <c r="F1556" s="386"/>
      <c r="G1556" s="386">
        <v>2.1</v>
      </c>
      <c r="H1556" s="386">
        <f t="shared" si="100"/>
        <v>6.72</v>
      </c>
    </row>
    <row r="1557" spans="1:8" s="275" customFormat="1" ht="10.15" x14ac:dyDescent="0.2">
      <c r="A1557" s="282"/>
      <c r="B1557" s="279" t="s">
        <v>575</v>
      </c>
      <c r="C1557" s="276"/>
      <c r="D1557" s="386">
        <v>4</v>
      </c>
      <c r="E1557" s="386">
        <v>0.8</v>
      </c>
      <c r="F1557" s="386"/>
      <c r="G1557" s="386">
        <v>2.1</v>
      </c>
      <c r="H1557" s="386">
        <f t="shared" si="100"/>
        <v>6.72</v>
      </c>
    </row>
    <row r="1558" spans="1:8" s="275" customFormat="1" ht="10.15" x14ac:dyDescent="0.2">
      <c r="A1558" s="282"/>
      <c r="B1558" s="279" t="s">
        <v>613</v>
      </c>
      <c r="C1558" s="276"/>
      <c r="D1558" s="386">
        <v>4</v>
      </c>
      <c r="E1558" s="386">
        <v>0.8</v>
      </c>
      <c r="F1558" s="386"/>
      <c r="G1558" s="386">
        <v>2.1</v>
      </c>
      <c r="H1558" s="386">
        <f t="shared" si="100"/>
        <v>6.72</v>
      </c>
    </row>
    <row r="1559" spans="1:8" s="275" customFormat="1" ht="10.15" x14ac:dyDescent="0.2">
      <c r="A1559" s="282"/>
      <c r="B1559" s="279" t="s">
        <v>614</v>
      </c>
      <c r="C1559" s="276"/>
      <c r="D1559" s="386">
        <v>2</v>
      </c>
      <c r="E1559" s="386">
        <v>0.8</v>
      </c>
      <c r="F1559" s="386"/>
      <c r="G1559" s="386">
        <v>2.1</v>
      </c>
      <c r="H1559" s="386">
        <f t="shared" si="100"/>
        <v>3.36</v>
      </c>
    </row>
    <row r="1560" spans="1:8" s="275" customFormat="1" ht="10.15" x14ac:dyDescent="0.2">
      <c r="A1560" s="282"/>
      <c r="B1560" s="279" t="s">
        <v>580</v>
      </c>
      <c r="C1560" s="276"/>
      <c r="D1560" s="386">
        <v>2</v>
      </c>
      <c r="E1560" s="386">
        <v>0.8</v>
      </c>
      <c r="F1560" s="386"/>
      <c r="G1560" s="386">
        <v>2.1</v>
      </c>
      <c r="H1560" s="386">
        <f t="shared" si="100"/>
        <v>3.36</v>
      </c>
    </row>
    <row r="1561" spans="1:8" s="275" customFormat="1" x14ac:dyDescent="0.2">
      <c r="A1561" s="282"/>
      <c r="B1561" s="279" t="s">
        <v>615</v>
      </c>
      <c r="C1561" s="276"/>
      <c r="D1561" s="386">
        <v>2</v>
      </c>
      <c r="E1561" s="386">
        <v>1.1499999999999999</v>
      </c>
      <c r="F1561" s="386"/>
      <c r="G1561" s="386">
        <v>2.1</v>
      </c>
      <c r="H1561" s="386">
        <f t="shared" si="100"/>
        <v>4.83</v>
      </c>
    </row>
    <row r="1562" spans="1:8" s="275" customFormat="1" x14ac:dyDescent="0.2">
      <c r="A1562" s="282"/>
      <c r="B1562" s="279" t="s">
        <v>603</v>
      </c>
      <c r="C1562" s="276"/>
      <c r="D1562" s="386">
        <v>2</v>
      </c>
      <c r="E1562" s="386">
        <v>1.6</v>
      </c>
      <c r="F1562" s="386"/>
      <c r="G1562" s="386">
        <v>2.1</v>
      </c>
      <c r="H1562" s="386">
        <f t="shared" si="100"/>
        <v>6.72</v>
      </c>
    </row>
    <row r="1563" spans="1:8" s="275" customFormat="1" x14ac:dyDescent="0.2">
      <c r="A1563" s="282"/>
      <c r="B1563" s="279" t="s">
        <v>616</v>
      </c>
      <c r="C1563" s="276"/>
      <c r="D1563" s="386">
        <v>2</v>
      </c>
      <c r="E1563" s="386">
        <v>0.7</v>
      </c>
      <c r="F1563" s="386"/>
      <c r="G1563" s="386">
        <v>2.1</v>
      </c>
      <c r="H1563" s="386">
        <f t="shared" si="100"/>
        <v>2.94</v>
      </c>
    </row>
    <row r="1564" spans="1:8" s="275" customFormat="1" x14ac:dyDescent="0.2">
      <c r="A1564" s="282"/>
      <c r="B1564" s="279" t="s">
        <v>617</v>
      </c>
      <c r="C1564" s="276"/>
      <c r="D1564" s="386">
        <v>2</v>
      </c>
      <c r="E1564" s="386">
        <v>0.7</v>
      </c>
      <c r="F1564" s="386"/>
      <c r="G1564" s="386">
        <v>2.1</v>
      </c>
      <c r="H1564" s="386">
        <f t="shared" si="100"/>
        <v>2.94</v>
      </c>
    </row>
    <row r="1565" spans="1:8" s="275" customFormat="1" ht="10.15" x14ac:dyDescent="0.2">
      <c r="A1565" s="282"/>
      <c r="B1565" s="279" t="s">
        <v>582</v>
      </c>
      <c r="C1565" s="276"/>
      <c r="D1565" s="386">
        <v>2</v>
      </c>
      <c r="E1565" s="386">
        <v>0.7</v>
      </c>
      <c r="F1565" s="386"/>
      <c r="G1565" s="386">
        <v>2.1</v>
      </c>
      <c r="H1565" s="386">
        <f t="shared" si="100"/>
        <v>2.94</v>
      </c>
    </row>
    <row r="1566" spans="1:8" s="275" customFormat="1" x14ac:dyDescent="0.2">
      <c r="A1566" s="282"/>
      <c r="B1566" s="279" t="s">
        <v>620</v>
      </c>
      <c r="C1566" s="276"/>
      <c r="D1566" s="386">
        <v>2</v>
      </c>
      <c r="E1566" s="386">
        <v>0.8</v>
      </c>
      <c r="F1566" s="386"/>
      <c r="G1566" s="386">
        <v>2.1</v>
      </c>
      <c r="H1566" s="386">
        <f t="shared" si="100"/>
        <v>3.36</v>
      </c>
    </row>
    <row r="1567" spans="1:8" s="275" customFormat="1" ht="10.15" x14ac:dyDescent="0.2">
      <c r="A1567" s="282"/>
      <c r="B1567" s="279" t="s">
        <v>177</v>
      </c>
      <c r="C1567" s="276"/>
      <c r="D1567" s="386">
        <v>2</v>
      </c>
      <c r="E1567" s="386">
        <v>0.8</v>
      </c>
      <c r="F1567" s="386"/>
      <c r="G1567" s="386">
        <v>2.1</v>
      </c>
      <c r="H1567" s="386">
        <f t="shared" si="100"/>
        <v>3.36</v>
      </c>
    </row>
    <row r="1568" spans="1:8" s="275" customFormat="1" x14ac:dyDescent="0.2">
      <c r="A1568" s="282"/>
      <c r="B1568" s="279" t="s">
        <v>586</v>
      </c>
      <c r="C1568" s="276"/>
      <c r="D1568" s="386">
        <v>2</v>
      </c>
      <c r="E1568" s="386">
        <v>0.8</v>
      </c>
      <c r="F1568" s="386"/>
      <c r="G1568" s="386">
        <v>2.1</v>
      </c>
      <c r="H1568" s="386">
        <f t="shared" si="100"/>
        <v>3.36</v>
      </c>
    </row>
    <row r="1569" spans="1:8" s="275" customFormat="1" x14ac:dyDescent="0.2">
      <c r="A1569" s="282"/>
      <c r="B1569" s="279" t="s">
        <v>587</v>
      </c>
      <c r="C1569" s="276"/>
      <c r="D1569" s="386">
        <v>2</v>
      </c>
      <c r="E1569" s="386">
        <v>0.8</v>
      </c>
      <c r="F1569" s="386"/>
      <c r="G1569" s="386">
        <v>2.1</v>
      </c>
      <c r="H1569" s="386">
        <f t="shared" si="100"/>
        <v>3.36</v>
      </c>
    </row>
    <row r="1570" spans="1:8" s="275" customFormat="1" x14ac:dyDescent="0.2">
      <c r="A1570" s="282"/>
      <c r="B1570" s="279" t="s">
        <v>588</v>
      </c>
      <c r="C1570" s="276"/>
      <c r="D1570" s="386">
        <v>2</v>
      </c>
      <c r="E1570" s="386">
        <v>0.8</v>
      </c>
      <c r="F1570" s="386"/>
      <c r="G1570" s="386">
        <v>2.1</v>
      </c>
      <c r="H1570" s="386">
        <f t="shared" si="100"/>
        <v>3.36</v>
      </c>
    </row>
    <row r="1571" spans="1:8" s="275" customFormat="1" x14ac:dyDescent="0.2">
      <c r="A1571" s="282"/>
      <c r="B1571" s="284" t="s">
        <v>621</v>
      </c>
      <c r="C1571" s="276"/>
      <c r="D1571" s="386"/>
      <c r="E1571" s="386"/>
      <c r="F1571" s="386"/>
      <c r="G1571" s="386"/>
      <c r="H1571" s="386"/>
    </row>
    <row r="1572" spans="1:8" s="275" customFormat="1" x14ac:dyDescent="0.2">
      <c r="A1572" s="282"/>
      <c r="B1572" s="279" t="s">
        <v>622</v>
      </c>
      <c r="C1572" s="276"/>
      <c r="D1572" s="386">
        <v>2</v>
      </c>
      <c r="E1572" s="386">
        <v>0.8</v>
      </c>
      <c r="F1572" s="386"/>
      <c r="G1572" s="386">
        <v>2.1</v>
      </c>
      <c r="H1572" s="386">
        <f t="shared" si="100"/>
        <v>3.36</v>
      </c>
    </row>
    <row r="1573" spans="1:8" s="275" customFormat="1" x14ac:dyDescent="0.2">
      <c r="A1573" s="282"/>
      <c r="B1573" s="279" t="s">
        <v>623</v>
      </c>
      <c r="C1573" s="276"/>
      <c r="D1573" s="386">
        <v>2</v>
      </c>
      <c r="E1573" s="386">
        <v>2</v>
      </c>
      <c r="F1573" s="386"/>
      <c r="G1573" s="386">
        <v>2.1</v>
      </c>
      <c r="H1573" s="386">
        <f t="shared" si="100"/>
        <v>8.4</v>
      </c>
    </row>
    <row r="1574" spans="1:8" s="275" customFormat="1" ht="10.15" x14ac:dyDescent="0.2">
      <c r="A1574" s="282"/>
      <c r="B1574" s="279"/>
      <c r="C1574" s="276"/>
      <c r="D1574" s="386">
        <v>2</v>
      </c>
      <c r="E1574" s="386">
        <v>0.7</v>
      </c>
      <c r="F1574" s="386"/>
      <c r="G1574" s="386">
        <v>2.1</v>
      </c>
      <c r="H1574" s="386">
        <f t="shared" si="100"/>
        <v>2.94</v>
      </c>
    </row>
    <row r="1575" spans="1:8" s="275" customFormat="1" ht="10.15" x14ac:dyDescent="0.2">
      <c r="A1575" s="282"/>
      <c r="B1575" s="279" t="s">
        <v>624</v>
      </c>
      <c r="C1575" s="276"/>
      <c r="D1575" s="386">
        <v>2</v>
      </c>
      <c r="E1575" s="386">
        <v>0.8</v>
      </c>
      <c r="F1575" s="386"/>
      <c r="G1575" s="386">
        <v>2.1</v>
      </c>
      <c r="H1575" s="386">
        <f t="shared" si="100"/>
        <v>3.36</v>
      </c>
    </row>
    <row r="1576" spans="1:8" s="275" customFormat="1" ht="10.15" x14ac:dyDescent="0.2">
      <c r="A1576" s="282"/>
      <c r="B1576" s="279" t="s">
        <v>589</v>
      </c>
      <c r="C1576" s="276"/>
      <c r="D1576" s="386">
        <v>4</v>
      </c>
      <c r="E1576" s="386">
        <v>0.8</v>
      </c>
      <c r="F1576" s="386"/>
      <c r="G1576" s="386">
        <v>2.1</v>
      </c>
      <c r="H1576" s="386">
        <f t="shared" si="100"/>
        <v>6.72</v>
      </c>
    </row>
    <row r="1577" spans="1:8" s="275" customFormat="1" ht="10.15" x14ac:dyDescent="0.2">
      <c r="A1577" s="282"/>
      <c r="B1577" s="279" t="s">
        <v>590</v>
      </c>
      <c r="C1577" s="276"/>
      <c r="D1577" s="386">
        <v>4</v>
      </c>
      <c r="E1577" s="386">
        <v>0.8</v>
      </c>
      <c r="F1577" s="386"/>
      <c r="G1577" s="386">
        <v>2.1</v>
      </c>
      <c r="H1577" s="386">
        <f t="shared" si="100"/>
        <v>6.72</v>
      </c>
    </row>
    <row r="1578" spans="1:8" s="275" customFormat="1" ht="10.15" x14ac:dyDescent="0.2">
      <c r="A1578" s="282"/>
      <c r="B1578" s="279" t="s">
        <v>591</v>
      </c>
      <c r="C1578" s="276"/>
      <c r="D1578" s="386">
        <v>4</v>
      </c>
      <c r="E1578" s="386">
        <v>0.8</v>
      </c>
      <c r="F1578" s="386"/>
      <c r="G1578" s="386">
        <v>2.1</v>
      </c>
      <c r="H1578" s="386">
        <f t="shared" si="100"/>
        <v>6.72</v>
      </c>
    </row>
    <row r="1579" spans="1:8" s="275" customFormat="1" ht="10.15" x14ac:dyDescent="0.2">
      <c r="A1579" s="282"/>
      <c r="B1579" s="279" t="s">
        <v>592</v>
      </c>
      <c r="C1579" s="276"/>
      <c r="D1579" s="386">
        <v>4</v>
      </c>
      <c r="E1579" s="386">
        <v>0.8</v>
      </c>
      <c r="F1579" s="386"/>
      <c r="G1579" s="386">
        <v>2.1</v>
      </c>
      <c r="H1579" s="386">
        <f t="shared" si="100"/>
        <v>6.72</v>
      </c>
    </row>
    <row r="1580" spans="1:8" s="275" customFormat="1" ht="10.15" x14ac:dyDescent="0.2">
      <c r="A1580" s="282"/>
      <c r="B1580" s="279" t="s">
        <v>471</v>
      </c>
      <c r="C1580" s="276"/>
      <c r="D1580" s="386">
        <v>4</v>
      </c>
      <c r="E1580" s="386">
        <v>0.8</v>
      </c>
      <c r="F1580" s="386"/>
      <c r="G1580" s="386">
        <v>2.1</v>
      </c>
      <c r="H1580" s="386">
        <f t="shared" si="100"/>
        <v>6.72</v>
      </c>
    </row>
    <row r="1581" spans="1:8" s="275" customFormat="1" ht="10.15" x14ac:dyDescent="0.2">
      <c r="A1581" s="282"/>
      <c r="B1581" s="279" t="s">
        <v>593</v>
      </c>
      <c r="C1581" s="276"/>
      <c r="D1581" s="386">
        <v>4</v>
      </c>
      <c r="E1581" s="386">
        <v>0.8</v>
      </c>
      <c r="F1581" s="386"/>
      <c r="G1581" s="386">
        <v>2.1</v>
      </c>
      <c r="H1581" s="386">
        <f t="shared" si="100"/>
        <v>6.72</v>
      </c>
    </row>
    <row r="1582" spans="1:8" s="275" customFormat="1" ht="10.15" x14ac:dyDescent="0.2">
      <c r="A1582" s="282"/>
      <c r="B1582" s="279" t="s">
        <v>594</v>
      </c>
      <c r="C1582" s="276"/>
      <c r="D1582" s="386">
        <v>4</v>
      </c>
      <c r="E1582" s="386">
        <v>0.8</v>
      </c>
      <c r="F1582" s="386"/>
      <c r="G1582" s="386">
        <v>2.1</v>
      </c>
      <c r="H1582" s="386">
        <f t="shared" si="100"/>
        <v>6.72</v>
      </c>
    </row>
    <row r="1583" spans="1:8" s="275" customFormat="1" ht="10.15" x14ac:dyDescent="0.2">
      <c r="A1583" s="282"/>
      <c r="B1583" s="279" t="s">
        <v>595</v>
      </c>
      <c r="C1583" s="276"/>
      <c r="D1583" s="386">
        <v>4</v>
      </c>
      <c r="E1583" s="386">
        <v>0.8</v>
      </c>
      <c r="F1583" s="386"/>
      <c r="G1583" s="386">
        <v>2.1</v>
      </c>
      <c r="H1583" s="386">
        <f t="shared" si="100"/>
        <v>6.72</v>
      </c>
    </row>
    <row r="1584" spans="1:8" s="275" customFormat="1" ht="10.15" x14ac:dyDescent="0.2">
      <c r="A1584" s="282"/>
      <c r="B1584" s="279" t="s">
        <v>596</v>
      </c>
      <c r="C1584" s="276"/>
      <c r="D1584" s="386">
        <v>4</v>
      </c>
      <c r="E1584" s="386">
        <v>0.8</v>
      </c>
      <c r="F1584" s="386"/>
      <c r="G1584" s="386">
        <v>2.1</v>
      </c>
      <c r="H1584" s="386">
        <f t="shared" si="100"/>
        <v>6.72</v>
      </c>
    </row>
    <row r="1585" spans="1:8" s="275" customFormat="1" ht="10.15" x14ac:dyDescent="0.2">
      <c r="A1585" s="282"/>
      <c r="B1585" s="279" t="s">
        <v>597</v>
      </c>
      <c r="C1585" s="276"/>
      <c r="D1585" s="386">
        <v>4</v>
      </c>
      <c r="E1585" s="386">
        <v>0.8</v>
      </c>
      <c r="F1585" s="386"/>
      <c r="G1585" s="386">
        <v>2.1</v>
      </c>
      <c r="H1585" s="386">
        <f t="shared" si="100"/>
        <v>6.72</v>
      </c>
    </row>
    <row r="1586" spans="1:8" s="275" customFormat="1" ht="10.15" x14ac:dyDescent="0.2">
      <c r="A1586" s="282"/>
      <c r="B1586" s="279" t="s">
        <v>481</v>
      </c>
      <c r="C1586" s="276"/>
      <c r="D1586" s="386">
        <v>4</v>
      </c>
      <c r="E1586" s="386">
        <v>0.8</v>
      </c>
      <c r="F1586" s="386"/>
      <c r="G1586" s="386">
        <v>2.1</v>
      </c>
      <c r="H1586" s="386">
        <f t="shared" si="100"/>
        <v>6.72</v>
      </c>
    </row>
    <row r="1587" spans="1:8" s="275" customFormat="1" ht="10.15" x14ac:dyDescent="0.2">
      <c r="A1587" s="282"/>
      <c r="B1587" s="279" t="s">
        <v>482</v>
      </c>
      <c r="C1587" s="276"/>
      <c r="D1587" s="386">
        <v>4</v>
      </c>
      <c r="E1587" s="386">
        <v>0.8</v>
      </c>
      <c r="F1587" s="386"/>
      <c r="G1587" s="386">
        <v>2.1</v>
      </c>
      <c r="H1587" s="386">
        <f t="shared" si="100"/>
        <v>6.72</v>
      </c>
    </row>
    <row r="1588" spans="1:8" s="275" customFormat="1" ht="10.15" x14ac:dyDescent="0.2">
      <c r="A1588" s="282"/>
      <c r="B1588" s="279" t="s">
        <v>483</v>
      </c>
      <c r="C1588" s="276"/>
      <c r="D1588" s="386">
        <v>4</v>
      </c>
      <c r="E1588" s="386">
        <v>0.8</v>
      </c>
      <c r="F1588" s="386"/>
      <c r="G1588" s="386">
        <v>2.1</v>
      </c>
      <c r="H1588" s="386">
        <f t="shared" si="100"/>
        <v>6.72</v>
      </c>
    </row>
    <row r="1589" spans="1:8" s="275" customFormat="1" ht="10.15" x14ac:dyDescent="0.2">
      <c r="A1589" s="282"/>
      <c r="B1589" s="279" t="s">
        <v>484</v>
      </c>
      <c r="C1589" s="276"/>
      <c r="D1589" s="386">
        <v>4</v>
      </c>
      <c r="E1589" s="386">
        <v>0.8</v>
      </c>
      <c r="F1589" s="386"/>
      <c r="G1589" s="386">
        <v>2.1</v>
      </c>
      <c r="H1589" s="386">
        <f t="shared" si="100"/>
        <v>6.72</v>
      </c>
    </row>
    <row r="1590" spans="1:8" s="275" customFormat="1" ht="10.15" x14ac:dyDescent="0.2">
      <c r="A1590" s="282"/>
      <c r="B1590" s="279" t="s">
        <v>485</v>
      </c>
      <c r="C1590" s="276"/>
      <c r="D1590" s="386">
        <v>4</v>
      </c>
      <c r="E1590" s="386">
        <v>0.8</v>
      </c>
      <c r="F1590" s="386"/>
      <c r="G1590" s="386">
        <v>2.1</v>
      </c>
      <c r="H1590" s="386">
        <f t="shared" si="100"/>
        <v>6.72</v>
      </c>
    </row>
    <row r="1591" spans="1:8" s="275" customFormat="1" ht="10.15" x14ac:dyDescent="0.2">
      <c r="A1591" s="282"/>
      <c r="B1591" s="279" t="s">
        <v>486</v>
      </c>
      <c r="C1591" s="276"/>
      <c r="D1591" s="386">
        <v>4</v>
      </c>
      <c r="E1591" s="386">
        <v>0.8</v>
      </c>
      <c r="F1591" s="386"/>
      <c r="G1591" s="386">
        <v>2.1</v>
      </c>
      <c r="H1591" s="386">
        <f t="shared" si="100"/>
        <v>6.72</v>
      </c>
    </row>
    <row r="1592" spans="1:8" s="275" customFormat="1" ht="10.15" x14ac:dyDescent="0.2">
      <c r="A1592" s="282"/>
      <c r="B1592" s="279" t="s">
        <v>487</v>
      </c>
      <c r="C1592" s="276"/>
      <c r="D1592" s="386">
        <v>4</v>
      </c>
      <c r="E1592" s="386">
        <v>0.8</v>
      </c>
      <c r="F1592" s="386"/>
      <c r="G1592" s="386">
        <v>2.1</v>
      </c>
      <c r="H1592" s="386">
        <f t="shared" si="100"/>
        <v>6.72</v>
      </c>
    </row>
    <row r="1593" spans="1:8" s="275" customFormat="1" ht="10.15" x14ac:dyDescent="0.2">
      <c r="A1593" s="282"/>
      <c r="B1593" s="279" t="s">
        <v>488</v>
      </c>
      <c r="C1593" s="276"/>
      <c r="D1593" s="386">
        <v>4</v>
      </c>
      <c r="E1593" s="386">
        <v>0.8</v>
      </c>
      <c r="F1593" s="386"/>
      <c r="G1593" s="386">
        <v>2.1</v>
      </c>
      <c r="H1593" s="386">
        <f t="shared" si="100"/>
        <v>6.72</v>
      </c>
    </row>
    <row r="1594" spans="1:8" s="275" customFormat="1" ht="10.15" x14ac:dyDescent="0.2">
      <c r="A1594" s="282"/>
      <c r="B1594" s="279" t="s">
        <v>489</v>
      </c>
      <c r="C1594" s="276"/>
      <c r="D1594" s="386">
        <v>4</v>
      </c>
      <c r="E1594" s="386">
        <v>0.8</v>
      </c>
      <c r="F1594" s="386"/>
      <c r="G1594" s="386">
        <v>2.1</v>
      </c>
      <c r="H1594" s="386">
        <f t="shared" si="100"/>
        <v>6.72</v>
      </c>
    </row>
    <row r="1595" spans="1:8" s="275" customFormat="1" ht="10.15" x14ac:dyDescent="0.2">
      <c r="A1595" s="282"/>
      <c r="B1595" s="279" t="s">
        <v>490</v>
      </c>
      <c r="C1595" s="276"/>
      <c r="D1595" s="386">
        <v>4</v>
      </c>
      <c r="E1595" s="386">
        <v>0.8</v>
      </c>
      <c r="F1595" s="386"/>
      <c r="G1595" s="386">
        <v>2.1</v>
      </c>
      <c r="H1595" s="386">
        <f t="shared" si="100"/>
        <v>6.72</v>
      </c>
    </row>
    <row r="1596" spans="1:8" s="275" customFormat="1" ht="10.15" x14ac:dyDescent="0.2">
      <c r="A1596" s="282"/>
      <c r="B1596" s="279" t="s">
        <v>472</v>
      </c>
      <c r="C1596" s="276"/>
      <c r="D1596" s="386">
        <v>4</v>
      </c>
      <c r="E1596" s="386">
        <v>0.9</v>
      </c>
      <c r="F1596" s="386"/>
      <c r="G1596" s="386">
        <v>2.1</v>
      </c>
      <c r="H1596" s="386">
        <f t="shared" si="100"/>
        <v>7.56</v>
      </c>
    </row>
    <row r="1597" spans="1:8" s="275" customFormat="1" ht="10.15" x14ac:dyDescent="0.2">
      <c r="A1597" s="282"/>
      <c r="B1597" s="279"/>
      <c r="C1597" s="276"/>
      <c r="D1597" s="386">
        <v>6</v>
      </c>
      <c r="E1597" s="386">
        <v>0.7</v>
      </c>
      <c r="F1597" s="386"/>
      <c r="G1597" s="386">
        <v>2.1</v>
      </c>
      <c r="H1597" s="386">
        <f t="shared" si="100"/>
        <v>8.82</v>
      </c>
    </row>
    <row r="1598" spans="1:8" s="275" customFormat="1" ht="10.15" x14ac:dyDescent="0.2">
      <c r="A1598" s="282"/>
      <c r="B1598" s="279" t="s">
        <v>500</v>
      </c>
      <c r="C1598" s="276"/>
      <c r="D1598" s="386">
        <v>4</v>
      </c>
      <c r="E1598" s="386">
        <v>0.9</v>
      </c>
      <c r="F1598" s="386"/>
      <c r="G1598" s="386">
        <v>2.1</v>
      </c>
      <c r="H1598" s="386">
        <f t="shared" si="100"/>
        <v>7.56</v>
      </c>
    </row>
    <row r="1599" spans="1:8" s="275" customFormat="1" ht="10.15" x14ac:dyDescent="0.2">
      <c r="A1599" s="282"/>
      <c r="B1599" s="279"/>
      <c r="C1599" s="276"/>
      <c r="D1599" s="386">
        <v>6</v>
      </c>
      <c r="E1599" s="386">
        <v>0.7</v>
      </c>
      <c r="F1599" s="386"/>
      <c r="G1599" s="386">
        <v>2.1</v>
      </c>
      <c r="H1599" s="386">
        <f t="shared" si="100"/>
        <v>8.82</v>
      </c>
    </row>
    <row r="1600" spans="1:8" s="275" customFormat="1" ht="10.15" x14ac:dyDescent="0.2">
      <c r="A1600" s="282"/>
      <c r="B1600" s="284" t="str">
        <f>"Total item "&amp;A1550</f>
        <v>Total item 9.11</v>
      </c>
      <c r="C1600" s="276"/>
      <c r="D1600" s="386"/>
      <c r="E1600" s="386"/>
      <c r="F1600" s="386"/>
      <c r="G1600" s="386"/>
      <c r="H1600" s="383">
        <f>SUM(H1551:H1599)</f>
        <v>271.10999999999996</v>
      </c>
    </row>
    <row r="1601" spans="1:8" s="275" customFormat="1" ht="10.15" x14ac:dyDescent="0.2">
      <c r="A1601" s="282"/>
      <c r="B1601" s="126"/>
      <c r="C1601" s="119"/>
      <c r="D1601" s="384"/>
      <c r="E1601" s="384"/>
      <c r="F1601" s="384"/>
      <c r="G1601" s="384"/>
      <c r="H1601" s="384"/>
    </row>
    <row r="1602" spans="1:8" s="258" customFormat="1" ht="22.5" x14ac:dyDescent="0.2">
      <c r="A1602" s="280" t="s">
        <v>1449</v>
      </c>
      <c r="B1602" s="261" t="s">
        <v>1451</v>
      </c>
      <c r="C1602" s="281" t="s">
        <v>1108</v>
      </c>
      <c r="D1602" s="383"/>
      <c r="E1602" s="385"/>
      <c r="F1602" s="383"/>
      <c r="G1602" s="383"/>
      <c r="H1602" s="383"/>
    </row>
    <row r="1603" spans="1:8" s="275" customFormat="1" x14ac:dyDescent="0.2">
      <c r="A1603" s="282"/>
      <c r="B1603" s="279" t="s">
        <v>1452</v>
      </c>
      <c r="C1603" s="276"/>
      <c r="D1603" s="386">
        <v>7</v>
      </c>
      <c r="E1603" s="386">
        <v>1.7</v>
      </c>
      <c r="F1603" s="386">
        <v>1.7</v>
      </c>
      <c r="G1603" s="386"/>
      <c r="H1603" s="386">
        <f t="shared" ref="H1603:H1604" si="101">ROUND(PRODUCT(D1603:G1603),2)</f>
        <v>20.23</v>
      </c>
    </row>
    <row r="1604" spans="1:8" s="275" customFormat="1" x14ac:dyDescent="0.2">
      <c r="A1604" s="282"/>
      <c r="B1604" s="279" t="s">
        <v>1453</v>
      </c>
      <c r="C1604" s="276"/>
      <c r="D1604" s="386">
        <v>4</v>
      </c>
      <c r="E1604" s="386">
        <v>1.3</v>
      </c>
      <c r="F1604" s="386">
        <v>0.3</v>
      </c>
      <c r="G1604" s="386"/>
      <c r="H1604" s="386">
        <f t="shared" si="101"/>
        <v>1.56</v>
      </c>
    </row>
    <row r="1605" spans="1:8" s="275" customFormat="1" ht="10.15" x14ac:dyDescent="0.2">
      <c r="A1605" s="282"/>
      <c r="B1605" s="284" t="str">
        <f>"Total item "&amp;A1602</f>
        <v>Total item 9.12</v>
      </c>
      <c r="C1605" s="276"/>
      <c r="D1605" s="386"/>
      <c r="E1605" s="386"/>
      <c r="F1605" s="386"/>
      <c r="G1605" s="386"/>
      <c r="H1605" s="383">
        <f>SUM(H1603:H1604)</f>
        <v>21.79</v>
      </c>
    </row>
    <row r="1606" spans="1:8" s="275" customFormat="1" ht="10.15" x14ac:dyDescent="0.2">
      <c r="A1606" s="282"/>
      <c r="B1606" s="126"/>
      <c r="C1606" s="119"/>
      <c r="D1606" s="384"/>
      <c r="E1606" s="384"/>
      <c r="F1606" s="384"/>
      <c r="G1606" s="384"/>
      <c r="H1606" s="384"/>
    </row>
    <row r="1607" spans="1:8" s="107" customFormat="1" x14ac:dyDescent="0.2">
      <c r="A1607" s="121" t="s">
        <v>66</v>
      </c>
      <c r="B1607" s="122" t="s">
        <v>108</v>
      </c>
      <c r="C1607" s="123"/>
      <c r="D1607" s="389"/>
      <c r="E1607" s="389"/>
      <c r="F1607" s="389"/>
      <c r="G1607" s="389"/>
      <c r="H1607" s="389"/>
    </row>
    <row r="1608" spans="1:8" s="275" customFormat="1" ht="10.15" x14ac:dyDescent="0.2">
      <c r="A1608" s="282"/>
      <c r="B1608" s="126"/>
      <c r="C1608" s="119"/>
      <c r="D1608" s="384"/>
      <c r="E1608" s="384"/>
      <c r="F1608" s="384"/>
      <c r="G1608" s="384"/>
      <c r="H1608" s="384"/>
    </row>
    <row r="1609" spans="1:8" s="258" customFormat="1" ht="45" x14ac:dyDescent="0.2">
      <c r="A1609" s="280" t="s">
        <v>67</v>
      </c>
      <c r="B1609" s="261" t="s">
        <v>839</v>
      </c>
      <c r="C1609" s="281" t="s">
        <v>204</v>
      </c>
      <c r="D1609" s="383"/>
      <c r="E1609" s="383"/>
      <c r="F1609" s="383"/>
      <c r="G1609" s="383"/>
      <c r="H1609" s="383"/>
    </row>
    <row r="1610" spans="1:8" s="275" customFormat="1" x14ac:dyDescent="0.2">
      <c r="A1610" s="282"/>
      <c r="B1610" s="284" t="s">
        <v>308</v>
      </c>
      <c r="C1610" s="276"/>
      <c r="D1610" s="386"/>
      <c r="E1610" s="386"/>
      <c r="F1610" s="386"/>
      <c r="G1610" s="386"/>
      <c r="H1610" s="386"/>
    </row>
    <row r="1611" spans="1:8" s="275" customFormat="1" ht="10.15" x14ac:dyDescent="0.2">
      <c r="A1611" s="282"/>
      <c r="B1611" s="279" t="s">
        <v>287</v>
      </c>
      <c r="C1611" s="276"/>
      <c r="D1611" s="386"/>
      <c r="E1611" s="386"/>
      <c r="F1611" s="386"/>
      <c r="G1611" s="386"/>
      <c r="H1611" s="386"/>
    </row>
    <row r="1612" spans="1:8" s="275" customFormat="1" ht="10.15" x14ac:dyDescent="0.2">
      <c r="A1612" s="282"/>
      <c r="B1612" s="279" t="s">
        <v>257</v>
      </c>
      <c r="C1612" s="276"/>
      <c r="D1612" s="386">
        <v>3</v>
      </c>
      <c r="E1612" s="386"/>
      <c r="F1612" s="386"/>
      <c r="G1612" s="386"/>
      <c r="H1612" s="386">
        <f t="shared" ref="H1612:H1643" si="102">ROUND(PRODUCT(D1612:G1612),2)</f>
        <v>3</v>
      </c>
    </row>
    <row r="1613" spans="1:8" s="275" customFormat="1" x14ac:dyDescent="0.2">
      <c r="A1613" s="282"/>
      <c r="B1613" s="279" t="s">
        <v>258</v>
      </c>
      <c r="C1613" s="276"/>
      <c r="D1613" s="386">
        <v>1</v>
      </c>
      <c r="E1613" s="386"/>
      <c r="F1613" s="386"/>
      <c r="G1613" s="386"/>
      <c r="H1613" s="386">
        <f t="shared" si="102"/>
        <v>1</v>
      </c>
    </row>
    <row r="1614" spans="1:8" s="275" customFormat="1" x14ac:dyDescent="0.2">
      <c r="A1614" s="282"/>
      <c r="B1614" s="279" t="s">
        <v>259</v>
      </c>
      <c r="C1614" s="276"/>
      <c r="D1614" s="386">
        <v>1</v>
      </c>
      <c r="E1614" s="386"/>
      <c r="F1614" s="386"/>
      <c r="G1614" s="386"/>
      <c r="H1614" s="386">
        <f t="shared" si="102"/>
        <v>1</v>
      </c>
    </row>
    <row r="1615" spans="1:8" s="275" customFormat="1" x14ac:dyDescent="0.2">
      <c r="A1615" s="282"/>
      <c r="B1615" s="279" t="s">
        <v>309</v>
      </c>
      <c r="C1615" s="276"/>
      <c r="D1615" s="386">
        <v>3</v>
      </c>
      <c r="E1615" s="386"/>
      <c r="F1615" s="386"/>
      <c r="G1615" s="386"/>
      <c r="H1615" s="386">
        <f t="shared" si="102"/>
        <v>3</v>
      </c>
    </row>
    <row r="1616" spans="1:8" s="275" customFormat="1" ht="10.15" x14ac:dyDescent="0.2">
      <c r="A1616" s="282"/>
      <c r="B1616" s="279" t="s">
        <v>311</v>
      </c>
      <c r="C1616" s="276"/>
      <c r="D1616" s="386">
        <v>4</v>
      </c>
      <c r="E1616" s="386"/>
      <c r="F1616" s="386"/>
      <c r="G1616" s="386"/>
      <c r="H1616" s="386">
        <f t="shared" si="102"/>
        <v>4</v>
      </c>
    </row>
    <row r="1617" spans="1:8" s="275" customFormat="1" ht="10.15" x14ac:dyDescent="0.2">
      <c r="A1617" s="282"/>
      <c r="B1617" s="279" t="s">
        <v>312</v>
      </c>
      <c r="C1617" s="276"/>
      <c r="D1617" s="386">
        <v>4</v>
      </c>
      <c r="E1617" s="386"/>
      <c r="F1617" s="386"/>
      <c r="G1617" s="386"/>
      <c r="H1617" s="386">
        <f t="shared" si="102"/>
        <v>4</v>
      </c>
    </row>
    <row r="1618" spans="1:8" s="275" customFormat="1" ht="10.15" x14ac:dyDescent="0.2">
      <c r="A1618" s="282"/>
      <c r="B1618" s="279" t="s">
        <v>313</v>
      </c>
      <c r="C1618" s="276"/>
      <c r="D1618" s="386">
        <v>4</v>
      </c>
      <c r="E1618" s="386"/>
      <c r="F1618" s="386"/>
      <c r="G1618" s="386"/>
      <c r="H1618" s="386">
        <f t="shared" si="102"/>
        <v>4</v>
      </c>
    </row>
    <row r="1619" spans="1:8" s="275" customFormat="1" ht="10.15" x14ac:dyDescent="0.2">
      <c r="A1619" s="282"/>
      <c r="B1619" s="279" t="s">
        <v>310</v>
      </c>
      <c r="C1619" s="276"/>
      <c r="D1619" s="386">
        <v>4</v>
      </c>
      <c r="E1619" s="386"/>
      <c r="F1619" s="386"/>
      <c r="G1619" s="386"/>
      <c r="H1619" s="386">
        <f t="shared" si="102"/>
        <v>4</v>
      </c>
    </row>
    <row r="1620" spans="1:8" s="275" customFormat="1" ht="10.15" x14ac:dyDescent="0.2">
      <c r="A1620" s="282"/>
      <c r="B1620" s="279" t="s">
        <v>262</v>
      </c>
      <c r="C1620" s="276"/>
      <c r="D1620" s="386">
        <v>4</v>
      </c>
      <c r="E1620" s="386"/>
      <c r="F1620" s="386"/>
      <c r="G1620" s="386"/>
      <c r="H1620" s="386">
        <f t="shared" si="102"/>
        <v>4</v>
      </c>
    </row>
    <row r="1621" spans="1:8" s="275" customFormat="1" ht="10.15" x14ac:dyDescent="0.2">
      <c r="A1621" s="282"/>
      <c r="B1621" s="279" t="s">
        <v>314</v>
      </c>
      <c r="C1621" s="276"/>
      <c r="D1621" s="386">
        <v>4</v>
      </c>
      <c r="E1621" s="386"/>
      <c r="F1621" s="386"/>
      <c r="G1621" s="386"/>
      <c r="H1621" s="386">
        <f t="shared" si="102"/>
        <v>4</v>
      </c>
    </row>
    <row r="1622" spans="1:8" s="275" customFormat="1" ht="10.15" x14ac:dyDescent="0.2">
      <c r="A1622" s="282"/>
      <c r="B1622" s="279" t="s">
        <v>315</v>
      </c>
      <c r="C1622" s="276"/>
      <c r="D1622" s="386">
        <v>4</v>
      </c>
      <c r="E1622" s="386"/>
      <c r="F1622" s="386"/>
      <c r="G1622" s="386"/>
      <c r="H1622" s="386">
        <f t="shared" si="102"/>
        <v>4</v>
      </c>
    </row>
    <row r="1623" spans="1:8" s="275" customFormat="1" ht="10.15" x14ac:dyDescent="0.2">
      <c r="A1623" s="282"/>
      <c r="B1623" s="279" t="s">
        <v>316</v>
      </c>
      <c r="C1623" s="276"/>
      <c r="D1623" s="386">
        <v>4</v>
      </c>
      <c r="E1623" s="386"/>
      <c r="F1623" s="386"/>
      <c r="G1623" s="386"/>
      <c r="H1623" s="386">
        <f t="shared" si="102"/>
        <v>4</v>
      </c>
    </row>
    <row r="1624" spans="1:8" s="275" customFormat="1" ht="10.15" x14ac:dyDescent="0.2">
      <c r="A1624" s="282"/>
      <c r="B1624" s="279" t="s">
        <v>317</v>
      </c>
      <c r="C1624" s="276"/>
      <c r="D1624" s="386">
        <v>4</v>
      </c>
      <c r="E1624" s="386"/>
      <c r="F1624" s="386"/>
      <c r="G1624" s="386"/>
      <c r="H1624" s="386">
        <f t="shared" si="102"/>
        <v>4</v>
      </c>
    </row>
    <row r="1625" spans="1:8" s="275" customFormat="1" ht="10.15" x14ac:dyDescent="0.2">
      <c r="A1625" s="282"/>
      <c r="B1625" s="279" t="s">
        <v>318</v>
      </c>
      <c r="C1625" s="276"/>
      <c r="D1625" s="386">
        <v>4</v>
      </c>
      <c r="E1625" s="386"/>
      <c r="F1625" s="386"/>
      <c r="G1625" s="386"/>
      <c r="H1625" s="386">
        <f t="shared" si="102"/>
        <v>4</v>
      </c>
    </row>
    <row r="1626" spans="1:8" s="275" customFormat="1" ht="10.15" x14ac:dyDescent="0.2">
      <c r="A1626" s="282"/>
      <c r="B1626" s="279" t="s">
        <v>266</v>
      </c>
      <c r="C1626" s="276"/>
      <c r="D1626" s="386">
        <v>4</v>
      </c>
      <c r="E1626" s="386"/>
      <c r="F1626" s="386"/>
      <c r="G1626" s="386"/>
      <c r="H1626" s="386">
        <f t="shared" si="102"/>
        <v>4</v>
      </c>
    </row>
    <row r="1627" spans="1:8" s="275" customFormat="1" ht="10.15" x14ac:dyDescent="0.2">
      <c r="A1627" s="282"/>
      <c r="B1627" s="279" t="s">
        <v>267</v>
      </c>
      <c r="C1627" s="276"/>
      <c r="D1627" s="386">
        <v>4</v>
      </c>
      <c r="E1627" s="386"/>
      <c r="F1627" s="386"/>
      <c r="G1627" s="386"/>
      <c r="H1627" s="386">
        <f t="shared" si="102"/>
        <v>4</v>
      </c>
    </row>
    <row r="1628" spans="1:8" s="275" customFormat="1" ht="10.15" x14ac:dyDescent="0.2">
      <c r="A1628" s="282"/>
      <c r="B1628" s="279" t="s">
        <v>268</v>
      </c>
      <c r="C1628" s="276"/>
      <c r="D1628" s="386">
        <v>4</v>
      </c>
      <c r="E1628" s="386"/>
      <c r="F1628" s="386"/>
      <c r="G1628" s="386"/>
      <c r="H1628" s="386">
        <f t="shared" si="102"/>
        <v>4</v>
      </c>
    </row>
    <row r="1629" spans="1:8" s="275" customFormat="1" ht="10.15" x14ac:dyDescent="0.2">
      <c r="A1629" s="282"/>
      <c r="B1629" s="279" t="s">
        <v>269</v>
      </c>
      <c r="C1629" s="276"/>
      <c r="D1629" s="386">
        <v>4</v>
      </c>
      <c r="E1629" s="386"/>
      <c r="F1629" s="386"/>
      <c r="G1629" s="386"/>
      <c r="H1629" s="386">
        <f t="shared" si="102"/>
        <v>4</v>
      </c>
    </row>
    <row r="1630" spans="1:8" s="275" customFormat="1" ht="10.15" x14ac:dyDescent="0.2">
      <c r="A1630" s="282"/>
      <c r="B1630" s="279" t="s">
        <v>270</v>
      </c>
      <c r="C1630" s="276"/>
      <c r="D1630" s="386">
        <v>4</v>
      </c>
      <c r="E1630" s="386"/>
      <c r="F1630" s="386"/>
      <c r="G1630" s="386"/>
      <c r="H1630" s="386">
        <f t="shared" si="102"/>
        <v>4</v>
      </c>
    </row>
    <row r="1631" spans="1:8" s="275" customFormat="1" ht="10.15" x14ac:dyDescent="0.2">
      <c r="A1631" s="282"/>
      <c r="B1631" s="279" t="s">
        <v>271</v>
      </c>
      <c r="C1631" s="276"/>
      <c r="D1631" s="386">
        <v>4</v>
      </c>
      <c r="E1631" s="386"/>
      <c r="F1631" s="386"/>
      <c r="G1631" s="386"/>
      <c r="H1631" s="386">
        <f t="shared" si="102"/>
        <v>4</v>
      </c>
    </row>
    <row r="1632" spans="1:8" s="275" customFormat="1" ht="10.15" x14ac:dyDescent="0.2">
      <c r="A1632" s="282"/>
      <c r="B1632" s="279" t="s">
        <v>272</v>
      </c>
      <c r="C1632" s="276"/>
      <c r="D1632" s="386">
        <v>4</v>
      </c>
      <c r="E1632" s="386"/>
      <c r="F1632" s="386"/>
      <c r="G1632" s="386"/>
      <c r="H1632" s="386">
        <f t="shared" si="102"/>
        <v>4</v>
      </c>
    </row>
    <row r="1633" spans="1:8" s="275" customFormat="1" ht="10.15" x14ac:dyDescent="0.2">
      <c r="A1633" s="282"/>
      <c r="B1633" s="279" t="s">
        <v>273</v>
      </c>
      <c r="C1633" s="276"/>
      <c r="D1633" s="386">
        <v>4</v>
      </c>
      <c r="E1633" s="386"/>
      <c r="F1633" s="386"/>
      <c r="G1633" s="386"/>
      <c r="H1633" s="386">
        <f t="shared" si="102"/>
        <v>4</v>
      </c>
    </row>
    <row r="1634" spans="1:8" s="275" customFormat="1" ht="10.15" x14ac:dyDescent="0.2">
      <c r="A1634" s="282"/>
      <c r="B1634" s="279" t="s">
        <v>274</v>
      </c>
      <c r="C1634" s="276"/>
      <c r="D1634" s="386">
        <v>4</v>
      </c>
      <c r="E1634" s="386"/>
      <c r="F1634" s="386"/>
      <c r="G1634" s="386"/>
      <c r="H1634" s="386">
        <f t="shared" si="102"/>
        <v>4</v>
      </c>
    </row>
    <row r="1635" spans="1:8" s="275" customFormat="1" ht="10.15" x14ac:dyDescent="0.2">
      <c r="A1635" s="282"/>
      <c r="B1635" s="279" t="s">
        <v>275</v>
      </c>
      <c r="C1635" s="276"/>
      <c r="D1635" s="386">
        <v>4</v>
      </c>
      <c r="E1635" s="386"/>
      <c r="F1635" s="386"/>
      <c r="G1635" s="386"/>
      <c r="H1635" s="386">
        <f t="shared" si="102"/>
        <v>4</v>
      </c>
    </row>
    <row r="1636" spans="1:8" s="275" customFormat="1" ht="10.15" x14ac:dyDescent="0.2">
      <c r="A1636" s="282"/>
      <c r="B1636" s="279" t="s">
        <v>264</v>
      </c>
      <c r="C1636" s="276"/>
      <c r="D1636" s="386">
        <v>12</v>
      </c>
      <c r="E1636" s="386"/>
      <c r="F1636" s="386"/>
      <c r="G1636" s="386"/>
      <c r="H1636" s="386">
        <f t="shared" si="102"/>
        <v>12</v>
      </c>
    </row>
    <row r="1637" spans="1:8" s="275" customFormat="1" ht="10.15" x14ac:dyDescent="0.2">
      <c r="A1637" s="282"/>
      <c r="B1637" s="279" t="s">
        <v>265</v>
      </c>
      <c r="C1637" s="276"/>
      <c r="D1637" s="386">
        <v>7</v>
      </c>
      <c r="E1637" s="386"/>
      <c r="F1637" s="386"/>
      <c r="G1637" s="386"/>
      <c r="H1637" s="386">
        <f t="shared" si="102"/>
        <v>7</v>
      </c>
    </row>
    <row r="1638" spans="1:8" s="275" customFormat="1" x14ac:dyDescent="0.2">
      <c r="A1638" s="282"/>
      <c r="B1638" s="279" t="s">
        <v>319</v>
      </c>
      <c r="C1638" s="276"/>
      <c r="D1638" s="386">
        <v>1</v>
      </c>
      <c r="E1638" s="386"/>
      <c r="F1638" s="386"/>
      <c r="G1638" s="386"/>
      <c r="H1638" s="386">
        <f t="shared" si="102"/>
        <v>1</v>
      </c>
    </row>
    <row r="1639" spans="1:8" s="275" customFormat="1" ht="10.15" x14ac:dyDescent="0.2">
      <c r="A1639" s="282"/>
      <c r="B1639" s="279" t="s">
        <v>276</v>
      </c>
      <c r="C1639" s="276"/>
      <c r="D1639" s="386">
        <v>22</v>
      </c>
      <c r="E1639" s="386"/>
      <c r="F1639" s="386"/>
      <c r="G1639" s="386"/>
      <c r="H1639" s="386">
        <f t="shared" si="102"/>
        <v>22</v>
      </c>
    </row>
    <row r="1640" spans="1:8" s="275" customFormat="1" ht="10.15" x14ac:dyDescent="0.2">
      <c r="A1640" s="282"/>
      <c r="B1640" s="279" t="s">
        <v>277</v>
      </c>
      <c r="C1640" s="276"/>
      <c r="D1640" s="386">
        <v>2</v>
      </c>
      <c r="E1640" s="386"/>
      <c r="F1640" s="386"/>
      <c r="G1640" s="386"/>
      <c r="H1640" s="386">
        <f t="shared" si="102"/>
        <v>2</v>
      </c>
    </row>
    <row r="1641" spans="1:8" s="275" customFormat="1" x14ac:dyDescent="0.2">
      <c r="A1641" s="282"/>
      <c r="B1641" s="284" t="s">
        <v>285</v>
      </c>
      <c r="C1641" s="276"/>
      <c r="D1641" s="386"/>
      <c r="E1641" s="386"/>
      <c r="F1641" s="386"/>
      <c r="G1641" s="386"/>
      <c r="H1641" s="386"/>
    </row>
    <row r="1642" spans="1:8" s="275" customFormat="1" ht="10.15" x14ac:dyDescent="0.2">
      <c r="A1642" s="282"/>
      <c r="B1642" s="279" t="s">
        <v>325</v>
      </c>
      <c r="C1642" s="276"/>
      <c r="D1642" s="386">
        <v>20</v>
      </c>
      <c r="E1642" s="386"/>
      <c r="F1642" s="386"/>
      <c r="G1642" s="386"/>
      <c r="H1642" s="386">
        <f t="shared" si="102"/>
        <v>20</v>
      </c>
    </row>
    <row r="1643" spans="1:8" s="275" customFormat="1" ht="10.15" x14ac:dyDescent="0.2">
      <c r="A1643" s="282"/>
      <c r="B1643" s="279" t="s">
        <v>301</v>
      </c>
      <c r="C1643" s="276"/>
      <c r="D1643" s="386">
        <v>3</v>
      </c>
      <c r="E1643" s="386"/>
      <c r="F1643" s="386"/>
      <c r="G1643" s="386"/>
      <c r="H1643" s="386">
        <f t="shared" si="102"/>
        <v>3</v>
      </c>
    </row>
    <row r="1644" spans="1:8" s="275" customFormat="1" ht="10.15" x14ac:dyDescent="0.2">
      <c r="A1644" s="282"/>
      <c r="B1644" s="284" t="str">
        <f>"Total item "&amp;A1609</f>
        <v>Total item 10.1</v>
      </c>
      <c r="C1644" s="276"/>
      <c r="D1644" s="386"/>
      <c r="E1644" s="386"/>
      <c r="F1644" s="386"/>
      <c r="G1644" s="386"/>
      <c r="H1644" s="383">
        <f>SUM(H1610:H1643)</f>
        <v>155</v>
      </c>
    </row>
    <row r="1645" spans="1:8" s="275" customFormat="1" ht="10.15" x14ac:dyDescent="0.2">
      <c r="A1645" s="282"/>
      <c r="B1645" s="126"/>
      <c r="C1645" s="119"/>
      <c r="D1645" s="384"/>
      <c r="E1645" s="384"/>
      <c r="F1645" s="384"/>
      <c r="G1645" s="384"/>
      <c r="H1645" s="384"/>
    </row>
    <row r="1646" spans="1:8" s="258" customFormat="1" ht="33.75" x14ac:dyDescent="0.2">
      <c r="A1646" s="280" t="s">
        <v>68</v>
      </c>
      <c r="B1646" s="261" t="s">
        <v>1325</v>
      </c>
      <c r="C1646" s="281" t="s">
        <v>204</v>
      </c>
      <c r="D1646" s="383"/>
      <c r="E1646" s="383"/>
      <c r="F1646" s="383"/>
      <c r="G1646" s="383"/>
      <c r="H1646" s="383"/>
    </row>
    <row r="1647" spans="1:8" s="275" customFormat="1" x14ac:dyDescent="0.2">
      <c r="A1647" s="282"/>
      <c r="B1647" s="284" t="s">
        <v>308</v>
      </c>
      <c r="C1647" s="276"/>
      <c r="D1647" s="386"/>
      <c r="E1647" s="386"/>
      <c r="F1647" s="386"/>
      <c r="G1647" s="386"/>
      <c r="H1647" s="386"/>
    </row>
    <row r="1648" spans="1:8" s="275" customFormat="1" ht="10.15" x14ac:dyDescent="0.2">
      <c r="A1648" s="282"/>
      <c r="B1648" s="279" t="s">
        <v>287</v>
      </c>
      <c r="C1648" s="276"/>
      <c r="D1648" s="386"/>
      <c r="E1648" s="386"/>
      <c r="F1648" s="386"/>
      <c r="G1648" s="386"/>
      <c r="H1648" s="386"/>
    </row>
    <row r="1649" spans="1:8" s="275" customFormat="1" ht="10.15" x14ac:dyDescent="0.2">
      <c r="A1649" s="282"/>
      <c r="B1649" s="279" t="s">
        <v>257</v>
      </c>
      <c r="C1649" s="276"/>
      <c r="D1649" s="386">
        <v>1</v>
      </c>
      <c r="E1649" s="386"/>
      <c r="F1649" s="386"/>
      <c r="G1649" s="386"/>
      <c r="H1649" s="386">
        <f t="shared" ref="H1649:H1674" si="103">ROUND(PRODUCT(D1649:G1649),2)</f>
        <v>1</v>
      </c>
    </row>
    <row r="1650" spans="1:8" s="275" customFormat="1" x14ac:dyDescent="0.2">
      <c r="A1650" s="282"/>
      <c r="B1650" s="279" t="s">
        <v>258</v>
      </c>
      <c r="C1650" s="276"/>
      <c r="D1650" s="386">
        <v>1</v>
      </c>
      <c r="E1650" s="386"/>
      <c r="F1650" s="386"/>
      <c r="G1650" s="386"/>
      <c r="H1650" s="386">
        <f t="shared" si="103"/>
        <v>1</v>
      </c>
    </row>
    <row r="1651" spans="1:8" s="275" customFormat="1" x14ac:dyDescent="0.2">
      <c r="A1651" s="282"/>
      <c r="B1651" s="279" t="s">
        <v>259</v>
      </c>
      <c r="C1651" s="276"/>
      <c r="D1651" s="386">
        <v>1</v>
      </c>
      <c r="E1651" s="386"/>
      <c r="F1651" s="386"/>
      <c r="G1651" s="386"/>
      <c r="H1651" s="386">
        <f t="shared" si="103"/>
        <v>1</v>
      </c>
    </row>
    <row r="1652" spans="1:8" s="275" customFormat="1" ht="10.15" x14ac:dyDescent="0.2">
      <c r="A1652" s="282"/>
      <c r="B1652" s="279" t="s">
        <v>260</v>
      </c>
      <c r="C1652" s="276"/>
      <c r="D1652" s="386">
        <v>1</v>
      </c>
      <c r="E1652" s="386"/>
      <c r="F1652" s="386"/>
      <c r="G1652" s="386"/>
      <c r="H1652" s="386">
        <f t="shared" si="103"/>
        <v>1</v>
      </c>
    </row>
    <row r="1653" spans="1:8" s="275" customFormat="1" ht="10.15" x14ac:dyDescent="0.2">
      <c r="A1653" s="282"/>
      <c r="B1653" s="279" t="s">
        <v>311</v>
      </c>
      <c r="C1653" s="276"/>
      <c r="D1653" s="386">
        <v>2</v>
      </c>
      <c r="E1653" s="386"/>
      <c r="F1653" s="386"/>
      <c r="G1653" s="386"/>
      <c r="H1653" s="386">
        <f t="shared" si="103"/>
        <v>2</v>
      </c>
    </row>
    <row r="1654" spans="1:8" s="275" customFormat="1" ht="10.15" x14ac:dyDescent="0.2">
      <c r="A1654" s="282"/>
      <c r="B1654" s="279" t="s">
        <v>312</v>
      </c>
      <c r="C1654" s="276"/>
      <c r="D1654" s="386">
        <v>2</v>
      </c>
      <c r="E1654" s="386"/>
      <c r="F1654" s="386"/>
      <c r="G1654" s="386"/>
      <c r="H1654" s="386">
        <f t="shared" si="103"/>
        <v>2</v>
      </c>
    </row>
    <row r="1655" spans="1:8" s="275" customFormat="1" ht="10.15" x14ac:dyDescent="0.2">
      <c r="A1655" s="282"/>
      <c r="B1655" s="279" t="s">
        <v>313</v>
      </c>
      <c r="C1655" s="276"/>
      <c r="D1655" s="386">
        <v>2</v>
      </c>
      <c r="E1655" s="386"/>
      <c r="F1655" s="386"/>
      <c r="G1655" s="386"/>
      <c r="H1655" s="386">
        <f t="shared" si="103"/>
        <v>2</v>
      </c>
    </row>
    <row r="1656" spans="1:8" s="275" customFormat="1" ht="10.15" x14ac:dyDescent="0.2">
      <c r="A1656" s="282"/>
      <c r="B1656" s="279" t="s">
        <v>310</v>
      </c>
      <c r="C1656" s="276"/>
      <c r="D1656" s="386">
        <v>2</v>
      </c>
      <c r="E1656" s="386"/>
      <c r="F1656" s="386"/>
      <c r="G1656" s="386"/>
      <c r="H1656" s="386">
        <f t="shared" si="103"/>
        <v>2</v>
      </c>
    </row>
    <row r="1657" spans="1:8" s="275" customFormat="1" ht="10.15" x14ac:dyDescent="0.2">
      <c r="A1657" s="282"/>
      <c r="B1657" s="279" t="s">
        <v>262</v>
      </c>
      <c r="C1657" s="276"/>
      <c r="D1657" s="386">
        <v>2</v>
      </c>
      <c r="E1657" s="386"/>
      <c r="F1657" s="386"/>
      <c r="G1657" s="386"/>
      <c r="H1657" s="386">
        <f t="shared" si="103"/>
        <v>2</v>
      </c>
    </row>
    <row r="1658" spans="1:8" s="275" customFormat="1" ht="10.15" x14ac:dyDescent="0.2">
      <c r="A1658" s="282"/>
      <c r="B1658" s="279" t="s">
        <v>314</v>
      </c>
      <c r="C1658" s="276"/>
      <c r="D1658" s="386">
        <v>2</v>
      </c>
      <c r="E1658" s="386"/>
      <c r="F1658" s="386"/>
      <c r="G1658" s="386"/>
      <c r="H1658" s="386">
        <f t="shared" si="103"/>
        <v>2</v>
      </c>
    </row>
    <row r="1659" spans="1:8" s="275" customFormat="1" ht="10.15" x14ac:dyDescent="0.2">
      <c r="A1659" s="282"/>
      <c r="B1659" s="279" t="s">
        <v>315</v>
      </c>
      <c r="C1659" s="276"/>
      <c r="D1659" s="386">
        <v>2</v>
      </c>
      <c r="E1659" s="386"/>
      <c r="F1659" s="386"/>
      <c r="G1659" s="386"/>
      <c r="H1659" s="386">
        <f t="shared" si="103"/>
        <v>2</v>
      </c>
    </row>
    <row r="1660" spans="1:8" s="275" customFormat="1" ht="10.15" x14ac:dyDescent="0.2">
      <c r="A1660" s="282"/>
      <c r="B1660" s="279" t="s">
        <v>316</v>
      </c>
      <c r="C1660" s="276"/>
      <c r="D1660" s="386">
        <v>2</v>
      </c>
      <c r="E1660" s="386"/>
      <c r="F1660" s="386"/>
      <c r="G1660" s="386"/>
      <c r="H1660" s="386">
        <f t="shared" si="103"/>
        <v>2</v>
      </c>
    </row>
    <row r="1661" spans="1:8" s="275" customFormat="1" ht="10.15" x14ac:dyDescent="0.2">
      <c r="A1661" s="282"/>
      <c r="B1661" s="279" t="s">
        <v>317</v>
      </c>
      <c r="C1661" s="276"/>
      <c r="D1661" s="386">
        <v>2</v>
      </c>
      <c r="E1661" s="386"/>
      <c r="F1661" s="386"/>
      <c r="G1661" s="386"/>
      <c r="H1661" s="386">
        <f t="shared" si="103"/>
        <v>2</v>
      </c>
    </row>
    <row r="1662" spans="1:8" s="275" customFormat="1" ht="10.15" x14ac:dyDescent="0.2">
      <c r="A1662" s="282"/>
      <c r="B1662" s="279" t="s">
        <v>318</v>
      </c>
      <c r="C1662" s="276"/>
      <c r="D1662" s="386">
        <v>2</v>
      </c>
      <c r="E1662" s="386"/>
      <c r="F1662" s="386"/>
      <c r="G1662" s="386"/>
      <c r="H1662" s="386">
        <f t="shared" si="103"/>
        <v>2</v>
      </c>
    </row>
    <row r="1663" spans="1:8" s="275" customFormat="1" ht="10.15" x14ac:dyDescent="0.2">
      <c r="A1663" s="282"/>
      <c r="B1663" s="279" t="s">
        <v>266</v>
      </c>
      <c r="C1663" s="276"/>
      <c r="D1663" s="386">
        <v>2</v>
      </c>
      <c r="E1663" s="386"/>
      <c r="F1663" s="386"/>
      <c r="G1663" s="386"/>
      <c r="H1663" s="386">
        <f t="shared" si="103"/>
        <v>2</v>
      </c>
    </row>
    <row r="1664" spans="1:8" s="275" customFormat="1" ht="10.15" x14ac:dyDescent="0.2">
      <c r="A1664" s="282"/>
      <c r="B1664" s="279" t="s">
        <v>267</v>
      </c>
      <c r="C1664" s="276"/>
      <c r="D1664" s="386">
        <v>2</v>
      </c>
      <c r="E1664" s="386"/>
      <c r="F1664" s="386"/>
      <c r="G1664" s="386"/>
      <c r="H1664" s="386">
        <f t="shared" si="103"/>
        <v>2</v>
      </c>
    </row>
    <row r="1665" spans="1:8" s="275" customFormat="1" ht="10.15" x14ac:dyDescent="0.2">
      <c r="A1665" s="282"/>
      <c r="B1665" s="279" t="s">
        <v>268</v>
      </c>
      <c r="C1665" s="276"/>
      <c r="D1665" s="386">
        <v>2</v>
      </c>
      <c r="E1665" s="386"/>
      <c r="F1665" s="386"/>
      <c r="G1665" s="386"/>
      <c r="H1665" s="386">
        <f t="shared" si="103"/>
        <v>2</v>
      </c>
    </row>
    <row r="1666" spans="1:8" s="275" customFormat="1" ht="10.15" x14ac:dyDescent="0.2">
      <c r="A1666" s="282"/>
      <c r="B1666" s="279" t="s">
        <v>269</v>
      </c>
      <c r="C1666" s="276"/>
      <c r="D1666" s="386">
        <v>2</v>
      </c>
      <c r="E1666" s="386"/>
      <c r="F1666" s="386"/>
      <c r="G1666" s="386"/>
      <c r="H1666" s="386">
        <f t="shared" si="103"/>
        <v>2</v>
      </c>
    </row>
    <row r="1667" spans="1:8" s="275" customFormat="1" ht="10.15" x14ac:dyDescent="0.2">
      <c r="A1667" s="282"/>
      <c r="B1667" s="279" t="s">
        <v>270</v>
      </c>
      <c r="C1667" s="276"/>
      <c r="D1667" s="386">
        <v>2</v>
      </c>
      <c r="E1667" s="386"/>
      <c r="F1667" s="386"/>
      <c r="G1667" s="386"/>
      <c r="H1667" s="386">
        <f t="shared" si="103"/>
        <v>2</v>
      </c>
    </row>
    <row r="1668" spans="1:8" s="275" customFormat="1" ht="10.15" x14ac:dyDescent="0.2">
      <c r="A1668" s="282"/>
      <c r="B1668" s="279" t="s">
        <v>271</v>
      </c>
      <c r="C1668" s="276"/>
      <c r="D1668" s="386">
        <v>2</v>
      </c>
      <c r="E1668" s="386"/>
      <c r="F1668" s="386"/>
      <c r="G1668" s="386"/>
      <c r="H1668" s="386">
        <f t="shared" si="103"/>
        <v>2</v>
      </c>
    </row>
    <row r="1669" spans="1:8" s="275" customFormat="1" ht="10.15" x14ac:dyDescent="0.2">
      <c r="A1669" s="282"/>
      <c r="B1669" s="279" t="s">
        <v>272</v>
      </c>
      <c r="C1669" s="276"/>
      <c r="D1669" s="386">
        <v>2</v>
      </c>
      <c r="E1669" s="386"/>
      <c r="F1669" s="386"/>
      <c r="G1669" s="386"/>
      <c r="H1669" s="386">
        <f t="shared" si="103"/>
        <v>2</v>
      </c>
    </row>
    <row r="1670" spans="1:8" s="275" customFormat="1" ht="10.15" x14ac:dyDescent="0.2">
      <c r="A1670" s="282"/>
      <c r="B1670" s="279" t="s">
        <v>273</v>
      </c>
      <c r="C1670" s="276"/>
      <c r="D1670" s="386">
        <v>2</v>
      </c>
      <c r="E1670" s="386"/>
      <c r="F1670" s="386"/>
      <c r="G1670" s="386"/>
      <c r="H1670" s="386">
        <f t="shared" si="103"/>
        <v>2</v>
      </c>
    </row>
    <row r="1671" spans="1:8" s="275" customFormat="1" ht="10.15" x14ac:dyDescent="0.2">
      <c r="A1671" s="282"/>
      <c r="B1671" s="279" t="s">
        <v>274</v>
      </c>
      <c r="C1671" s="276"/>
      <c r="D1671" s="386">
        <v>2</v>
      </c>
      <c r="E1671" s="386"/>
      <c r="F1671" s="386"/>
      <c r="G1671" s="386"/>
      <c r="H1671" s="386">
        <f t="shared" si="103"/>
        <v>2</v>
      </c>
    </row>
    <row r="1672" spans="1:8" s="275" customFormat="1" ht="10.15" x14ac:dyDescent="0.2">
      <c r="A1672" s="282"/>
      <c r="B1672" s="279" t="s">
        <v>275</v>
      </c>
      <c r="C1672" s="276"/>
      <c r="D1672" s="386">
        <v>2</v>
      </c>
      <c r="E1672" s="386"/>
      <c r="F1672" s="386"/>
      <c r="G1672" s="386"/>
      <c r="H1672" s="386">
        <f t="shared" si="103"/>
        <v>2</v>
      </c>
    </row>
    <row r="1673" spans="1:8" s="275" customFormat="1" ht="10.15" x14ac:dyDescent="0.2">
      <c r="A1673" s="282"/>
      <c r="B1673" s="279" t="s">
        <v>265</v>
      </c>
      <c r="C1673" s="276"/>
      <c r="D1673" s="386">
        <v>1</v>
      </c>
      <c r="E1673" s="386"/>
      <c r="F1673" s="386"/>
      <c r="G1673" s="386"/>
      <c r="H1673" s="386">
        <f t="shared" si="103"/>
        <v>1</v>
      </c>
    </row>
    <row r="1674" spans="1:8" s="275" customFormat="1" ht="10.15" x14ac:dyDescent="0.2">
      <c r="A1674" s="282"/>
      <c r="B1674" s="279" t="s">
        <v>276</v>
      </c>
      <c r="C1674" s="276"/>
      <c r="D1674" s="386">
        <v>3</v>
      </c>
      <c r="E1674" s="386"/>
      <c r="F1674" s="386"/>
      <c r="G1674" s="386"/>
      <c r="H1674" s="386">
        <f t="shared" si="103"/>
        <v>3</v>
      </c>
    </row>
    <row r="1675" spans="1:8" s="275" customFormat="1" x14ac:dyDescent="0.2">
      <c r="A1675" s="282"/>
      <c r="B1675" s="284" t="s">
        <v>285</v>
      </c>
      <c r="C1675" s="276"/>
      <c r="D1675" s="386"/>
      <c r="E1675" s="386"/>
      <c r="F1675" s="386"/>
      <c r="G1675" s="386"/>
      <c r="H1675" s="386"/>
    </row>
    <row r="1676" spans="1:8" s="275" customFormat="1" ht="10.15" x14ac:dyDescent="0.2">
      <c r="A1676" s="282"/>
      <c r="B1676" s="279" t="s">
        <v>301</v>
      </c>
      <c r="C1676" s="276"/>
      <c r="D1676" s="386">
        <v>1</v>
      </c>
      <c r="E1676" s="386"/>
      <c r="F1676" s="386"/>
      <c r="G1676" s="386"/>
      <c r="H1676" s="386">
        <f>ROUND(PRODUCT(D1676:G1676),2)</f>
        <v>1</v>
      </c>
    </row>
    <row r="1677" spans="1:8" s="275" customFormat="1" ht="10.15" x14ac:dyDescent="0.2">
      <c r="A1677" s="282"/>
      <c r="B1677" s="279" t="s">
        <v>302</v>
      </c>
      <c r="C1677" s="276"/>
      <c r="D1677" s="386">
        <v>1</v>
      </c>
      <c r="E1677" s="386"/>
      <c r="F1677" s="386"/>
      <c r="G1677" s="386"/>
      <c r="H1677" s="386">
        <f t="shared" ref="H1677" si="104">ROUND(PRODUCT(D1677:G1677),2)</f>
        <v>1</v>
      </c>
    </row>
    <row r="1678" spans="1:8" s="275" customFormat="1" ht="10.15" x14ac:dyDescent="0.2">
      <c r="A1678" s="282"/>
      <c r="B1678" s="284" t="s">
        <v>431</v>
      </c>
      <c r="C1678" s="276"/>
      <c r="D1678" s="386">
        <v>13</v>
      </c>
      <c r="E1678" s="386"/>
      <c r="F1678" s="386"/>
      <c r="G1678" s="386"/>
      <c r="H1678" s="386">
        <f>ROUND(PRODUCT(D1678:G1678),2)</f>
        <v>13</v>
      </c>
    </row>
    <row r="1679" spans="1:8" s="275" customFormat="1" ht="10.15" x14ac:dyDescent="0.2">
      <c r="A1679" s="282"/>
      <c r="B1679" s="284" t="str">
        <f>"Total item "&amp;A1646</f>
        <v>Total item 10.2</v>
      </c>
      <c r="C1679" s="276"/>
      <c r="D1679" s="386"/>
      <c r="E1679" s="386"/>
      <c r="F1679" s="386"/>
      <c r="G1679" s="386"/>
      <c r="H1679" s="383">
        <f>SUM(H1647:H1678)</f>
        <v>63</v>
      </c>
    </row>
    <row r="1680" spans="1:8" s="275" customFormat="1" ht="10.15" x14ac:dyDescent="0.2">
      <c r="A1680" s="282"/>
      <c r="B1680" s="284"/>
      <c r="C1680" s="276"/>
      <c r="D1680" s="386"/>
      <c r="E1680" s="386"/>
      <c r="F1680" s="386"/>
      <c r="G1680" s="386"/>
      <c r="H1680" s="384"/>
    </row>
    <row r="1681" spans="1:8" s="258" customFormat="1" ht="33.75" x14ac:dyDescent="0.2">
      <c r="A1681" s="280" t="s">
        <v>69</v>
      </c>
      <c r="B1681" s="261" t="s">
        <v>1327</v>
      </c>
      <c r="C1681" s="281" t="s">
        <v>204</v>
      </c>
      <c r="D1681" s="383"/>
      <c r="E1681" s="383"/>
      <c r="F1681" s="383"/>
      <c r="G1681" s="383"/>
      <c r="H1681" s="383"/>
    </row>
    <row r="1682" spans="1:8" s="275" customFormat="1" x14ac:dyDescent="0.2">
      <c r="A1682" s="282"/>
      <c r="B1682" s="284" t="s">
        <v>285</v>
      </c>
      <c r="C1682" s="276"/>
      <c r="D1682" s="386"/>
      <c r="E1682" s="386"/>
      <c r="F1682" s="386"/>
      <c r="G1682" s="386"/>
      <c r="H1682" s="386"/>
    </row>
    <row r="1683" spans="1:8" s="275" customFormat="1" ht="10.15" x14ac:dyDescent="0.2">
      <c r="A1683" s="282"/>
      <c r="B1683" s="279" t="s">
        <v>276</v>
      </c>
      <c r="C1683" s="276"/>
      <c r="D1683" s="386">
        <v>1</v>
      </c>
      <c r="E1683" s="386"/>
      <c r="F1683" s="386"/>
      <c r="G1683" s="386"/>
      <c r="H1683" s="386">
        <f t="shared" ref="H1683:H1684" si="105">ROUND(PRODUCT(D1683:G1683),2)</f>
        <v>1</v>
      </c>
    </row>
    <row r="1684" spans="1:8" s="275" customFormat="1" ht="10.15" x14ac:dyDescent="0.2">
      <c r="A1684" s="282"/>
      <c r="B1684" s="284" t="s">
        <v>431</v>
      </c>
      <c r="C1684" s="276"/>
      <c r="D1684" s="386">
        <v>2</v>
      </c>
      <c r="E1684" s="386"/>
      <c r="F1684" s="386"/>
      <c r="G1684" s="386"/>
      <c r="H1684" s="386">
        <f t="shared" si="105"/>
        <v>2</v>
      </c>
    </row>
    <row r="1685" spans="1:8" s="275" customFormat="1" ht="10.15" x14ac:dyDescent="0.2">
      <c r="A1685" s="282"/>
      <c r="B1685" s="284"/>
      <c r="C1685" s="276"/>
      <c r="D1685" s="386"/>
      <c r="E1685" s="386"/>
      <c r="F1685" s="386"/>
      <c r="G1685" s="386"/>
      <c r="H1685" s="383">
        <f>SUM(H1683:H1684)</f>
        <v>3</v>
      </c>
    </row>
    <row r="1686" spans="1:8" s="275" customFormat="1" ht="10.15" x14ac:dyDescent="0.2">
      <c r="A1686" s="282"/>
      <c r="B1686" s="126"/>
      <c r="C1686" s="119"/>
      <c r="D1686" s="384"/>
      <c r="E1686" s="384"/>
      <c r="F1686" s="384"/>
      <c r="G1686" s="384"/>
      <c r="H1686" s="384"/>
    </row>
    <row r="1687" spans="1:8" s="258" customFormat="1" ht="28.9" customHeight="1" x14ac:dyDescent="0.2">
      <c r="A1687" s="280" t="s">
        <v>70</v>
      </c>
      <c r="B1687" s="261" t="s">
        <v>1329</v>
      </c>
      <c r="C1687" s="281" t="s">
        <v>204</v>
      </c>
      <c r="D1687" s="383"/>
      <c r="E1687" s="383"/>
      <c r="F1687" s="383"/>
      <c r="G1687" s="383"/>
      <c r="H1687" s="383"/>
    </row>
    <row r="1688" spans="1:8" s="275" customFormat="1" x14ac:dyDescent="0.2">
      <c r="A1688" s="282"/>
      <c r="B1688" s="284" t="s">
        <v>285</v>
      </c>
      <c r="C1688" s="276"/>
      <c r="D1688" s="386"/>
      <c r="E1688" s="386"/>
      <c r="F1688" s="386"/>
      <c r="G1688" s="386"/>
      <c r="H1688" s="386"/>
    </row>
    <row r="1689" spans="1:8" s="275" customFormat="1" ht="10.15" x14ac:dyDescent="0.2">
      <c r="A1689" s="282"/>
      <c r="B1689" s="279" t="s">
        <v>276</v>
      </c>
      <c r="C1689" s="276"/>
      <c r="D1689" s="386">
        <v>2</v>
      </c>
      <c r="E1689" s="386"/>
      <c r="F1689" s="386"/>
      <c r="G1689" s="386"/>
      <c r="H1689" s="386">
        <f t="shared" ref="H1689:H1690" si="106">ROUND(PRODUCT(D1689:G1689),2)</f>
        <v>2</v>
      </c>
    </row>
    <row r="1690" spans="1:8" s="275" customFormat="1" ht="10.15" x14ac:dyDescent="0.2">
      <c r="A1690" s="282"/>
      <c r="B1690" s="284" t="s">
        <v>431</v>
      </c>
      <c r="C1690" s="276"/>
      <c r="D1690" s="386">
        <v>3</v>
      </c>
      <c r="E1690" s="386"/>
      <c r="F1690" s="386"/>
      <c r="G1690" s="386"/>
      <c r="H1690" s="386">
        <f t="shared" si="106"/>
        <v>3</v>
      </c>
    </row>
    <row r="1691" spans="1:8" s="275" customFormat="1" ht="10.15" x14ac:dyDescent="0.2">
      <c r="A1691" s="282"/>
      <c r="B1691" s="284" t="str">
        <f>"Total item "&amp;A1687</f>
        <v>Total item 10.4</v>
      </c>
      <c r="C1691" s="276"/>
      <c r="D1691" s="386"/>
      <c r="E1691" s="386"/>
      <c r="F1691" s="386"/>
      <c r="G1691" s="386"/>
      <c r="H1691" s="383">
        <f>SUM(H1689:H1690)</f>
        <v>5</v>
      </c>
    </row>
    <row r="1692" spans="1:8" s="275" customFormat="1" ht="10.15" x14ac:dyDescent="0.2">
      <c r="A1692" s="282"/>
      <c r="B1692" s="126"/>
      <c r="C1692" s="119"/>
      <c r="D1692" s="384"/>
      <c r="E1692" s="384"/>
      <c r="F1692" s="384"/>
      <c r="G1692" s="384"/>
      <c r="H1692" s="384"/>
    </row>
    <row r="1693" spans="1:8" s="258" customFormat="1" ht="56.25" x14ac:dyDescent="0.2">
      <c r="A1693" s="280" t="s">
        <v>71</v>
      </c>
      <c r="B1693" s="261" t="s">
        <v>1331</v>
      </c>
      <c r="C1693" s="281" t="s">
        <v>204</v>
      </c>
      <c r="D1693" s="383"/>
      <c r="E1693" s="383"/>
      <c r="F1693" s="383"/>
      <c r="G1693" s="383"/>
      <c r="H1693" s="383"/>
    </row>
    <row r="1694" spans="1:8" s="275" customFormat="1" x14ac:dyDescent="0.2">
      <c r="A1694" s="282"/>
      <c r="B1694" s="284" t="s">
        <v>308</v>
      </c>
      <c r="C1694" s="276"/>
      <c r="D1694" s="386"/>
      <c r="E1694" s="386"/>
      <c r="F1694" s="386"/>
      <c r="G1694" s="386"/>
      <c r="H1694" s="386"/>
    </row>
    <row r="1695" spans="1:8" s="275" customFormat="1" x14ac:dyDescent="0.2">
      <c r="A1695" s="282"/>
      <c r="B1695" s="279" t="s">
        <v>320</v>
      </c>
      <c r="C1695" s="276"/>
      <c r="D1695" s="386">
        <v>1</v>
      </c>
      <c r="E1695" s="386"/>
      <c r="F1695" s="386"/>
      <c r="G1695" s="386"/>
      <c r="H1695" s="386">
        <f t="shared" ref="H1695:H1699" si="107">ROUND(PRODUCT(D1695:G1695),2)</f>
        <v>1</v>
      </c>
    </row>
    <row r="1696" spans="1:8" s="275" customFormat="1" x14ac:dyDescent="0.2">
      <c r="A1696" s="282"/>
      <c r="B1696" s="284" t="s">
        <v>285</v>
      </c>
      <c r="C1696" s="276"/>
      <c r="D1696" s="386"/>
      <c r="E1696" s="386"/>
      <c r="F1696" s="386"/>
      <c r="G1696" s="386"/>
      <c r="H1696" s="386"/>
    </row>
    <row r="1697" spans="1:8" s="275" customFormat="1" ht="10.15" x14ac:dyDescent="0.2">
      <c r="A1697" s="282"/>
      <c r="B1697" s="279" t="s">
        <v>324</v>
      </c>
      <c r="C1697" s="276"/>
      <c r="D1697" s="386">
        <v>1</v>
      </c>
      <c r="E1697" s="386"/>
      <c r="F1697" s="386"/>
      <c r="G1697" s="386"/>
      <c r="H1697" s="386">
        <f t="shared" si="107"/>
        <v>1</v>
      </c>
    </row>
    <row r="1698" spans="1:8" s="275" customFormat="1" ht="10.15" x14ac:dyDescent="0.2">
      <c r="A1698" s="282"/>
      <c r="B1698" s="279" t="s">
        <v>302</v>
      </c>
      <c r="C1698" s="276"/>
      <c r="D1698" s="386">
        <v>1</v>
      </c>
      <c r="E1698" s="386"/>
      <c r="F1698" s="386"/>
      <c r="G1698" s="386"/>
      <c r="H1698" s="386">
        <f t="shared" si="107"/>
        <v>1</v>
      </c>
    </row>
    <row r="1699" spans="1:8" s="275" customFormat="1" ht="10.15" x14ac:dyDescent="0.2">
      <c r="A1699" s="282"/>
      <c r="B1699" s="279" t="s">
        <v>347</v>
      </c>
      <c r="C1699" s="276"/>
      <c r="D1699" s="386">
        <v>1</v>
      </c>
      <c r="E1699" s="386"/>
      <c r="F1699" s="386"/>
      <c r="G1699" s="386"/>
      <c r="H1699" s="386">
        <f t="shared" si="107"/>
        <v>1</v>
      </c>
    </row>
    <row r="1700" spans="1:8" s="275" customFormat="1" ht="10.15" x14ac:dyDescent="0.2">
      <c r="A1700" s="282"/>
      <c r="B1700" s="284" t="str">
        <f>"Total item "&amp;A1693</f>
        <v>Total item 10.5</v>
      </c>
      <c r="C1700" s="276"/>
      <c r="D1700" s="386"/>
      <c r="E1700" s="386"/>
      <c r="F1700" s="386"/>
      <c r="G1700" s="386"/>
      <c r="H1700" s="383">
        <f>SUM(H1694:H1699)</f>
        <v>4</v>
      </c>
    </row>
    <row r="1701" spans="1:8" s="275" customFormat="1" ht="10.15" x14ac:dyDescent="0.2">
      <c r="A1701" s="282"/>
      <c r="B1701" s="126"/>
      <c r="C1701" s="119"/>
      <c r="D1701" s="384"/>
      <c r="E1701" s="384"/>
      <c r="F1701" s="384"/>
      <c r="G1701" s="384"/>
      <c r="H1701" s="384"/>
    </row>
    <row r="1702" spans="1:8" s="258" customFormat="1" ht="23.25" customHeight="1" x14ac:dyDescent="0.2">
      <c r="A1702" s="280" t="s">
        <v>72</v>
      </c>
      <c r="B1702" s="261" t="s">
        <v>1333</v>
      </c>
      <c r="C1702" s="281" t="s">
        <v>204</v>
      </c>
      <c r="D1702" s="383"/>
      <c r="E1702" s="383"/>
      <c r="F1702" s="383"/>
      <c r="G1702" s="383"/>
      <c r="H1702" s="383"/>
    </row>
    <row r="1703" spans="1:8" s="275" customFormat="1" ht="10.15" x14ac:dyDescent="0.2">
      <c r="A1703" s="282"/>
      <c r="B1703" s="284" t="s">
        <v>1172</v>
      </c>
      <c r="C1703" s="276"/>
      <c r="D1703" s="386">
        <v>4</v>
      </c>
      <c r="E1703" s="386"/>
      <c r="F1703" s="386"/>
      <c r="G1703" s="386"/>
      <c r="H1703" s="386">
        <f t="shared" ref="H1703" si="108">ROUND(PRODUCT(D1703:G1703),2)</f>
        <v>4</v>
      </c>
    </row>
    <row r="1704" spans="1:8" s="275" customFormat="1" ht="10.15" x14ac:dyDescent="0.2">
      <c r="A1704" s="282"/>
      <c r="B1704" s="284" t="str">
        <f>"Total item "&amp;A1702</f>
        <v>Total item 10.6</v>
      </c>
      <c r="C1704" s="276"/>
      <c r="D1704" s="386"/>
      <c r="E1704" s="386"/>
      <c r="F1704" s="386"/>
      <c r="G1704" s="386"/>
      <c r="H1704" s="383">
        <f>SUM(H1703:H1703)</f>
        <v>4</v>
      </c>
    </row>
    <row r="1705" spans="1:8" s="275" customFormat="1" ht="10.15" x14ac:dyDescent="0.2">
      <c r="A1705" s="282"/>
      <c r="B1705" s="126"/>
      <c r="C1705" s="119"/>
      <c r="D1705" s="384"/>
      <c r="E1705" s="384"/>
      <c r="F1705" s="384"/>
      <c r="G1705" s="384"/>
      <c r="H1705" s="384"/>
    </row>
    <row r="1706" spans="1:8" s="258" customFormat="1" ht="33.75" x14ac:dyDescent="0.2">
      <c r="A1706" s="280" t="s">
        <v>73</v>
      </c>
      <c r="B1706" s="261" t="s">
        <v>841</v>
      </c>
      <c r="C1706" s="281" t="s">
        <v>204</v>
      </c>
      <c r="D1706" s="383"/>
      <c r="E1706" s="383"/>
      <c r="F1706" s="383"/>
      <c r="G1706" s="383"/>
      <c r="H1706" s="383"/>
    </row>
    <row r="1707" spans="1:8" s="275" customFormat="1" x14ac:dyDescent="0.2">
      <c r="A1707" s="282"/>
      <c r="B1707" s="284" t="s">
        <v>308</v>
      </c>
      <c r="C1707" s="276"/>
      <c r="D1707" s="386"/>
      <c r="E1707" s="386"/>
      <c r="F1707" s="386"/>
      <c r="G1707" s="386"/>
      <c r="H1707" s="386"/>
    </row>
    <row r="1708" spans="1:8" s="275" customFormat="1" ht="10.15" x14ac:dyDescent="0.2">
      <c r="A1708" s="282"/>
      <c r="B1708" s="279" t="s">
        <v>276</v>
      </c>
      <c r="C1708" s="276"/>
      <c r="D1708" s="386">
        <v>1</v>
      </c>
      <c r="E1708" s="386"/>
      <c r="F1708" s="386"/>
      <c r="G1708" s="386"/>
      <c r="H1708" s="386">
        <f t="shared" ref="H1708" si="109">ROUND(PRODUCT(D1708:G1708),2)</f>
        <v>1</v>
      </c>
    </row>
    <row r="1709" spans="1:8" s="275" customFormat="1" ht="10.15" x14ac:dyDescent="0.2">
      <c r="A1709" s="282"/>
      <c r="B1709" s="284" t="str">
        <f>"Total item "&amp;A1706</f>
        <v>Total item 10.7</v>
      </c>
      <c r="C1709" s="276"/>
      <c r="D1709" s="386"/>
      <c r="E1709" s="386"/>
      <c r="F1709" s="386"/>
      <c r="G1709" s="386"/>
      <c r="H1709" s="383">
        <f>SUM(H1708:H1708)</f>
        <v>1</v>
      </c>
    </row>
    <row r="1710" spans="1:8" s="275" customFormat="1" ht="10.15" x14ac:dyDescent="0.2">
      <c r="A1710" s="282"/>
      <c r="B1710" s="126"/>
      <c r="C1710" s="119"/>
      <c r="D1710" s="384"/>
      <c r="E1710" s="384"/>
      <c r="F1710" s="384"/>
      <c r="G1710" s="384"/>
      <c r="H1710" s="384"/>
    </row>
    <row r="1711" spans="1:8" s="258" customFormat="1" ht="56.25" x14ac:dyDescent="0.2">
      <c r="A1711" s="280" t="s">
        <v>74</v>
      </c>
      <c r="B1711" s="261" t="s">
        <v>1336</v>
      </c>
      <c r="C1711" s="281" t="s">
        <v>204</v>
      </c>
      <c r="D1711" s="383"/>
      <c r="E1711" s="383"/>
      <c r="F1711" s="383"/>
      <c r="G1711" s="383"/>
      <c r="H1711" s="383"/>
    </row>
    <row r="1712" spans="1:8" s="275" customFormat="1" x14ac:dyDescent="0.2">
      <c r="A1712" s="282"/>
      <c r="B1712" s="284" t="s">
        <v>308</v>
      </c>
      <c r="C1712" s="276"/>
      <c r="D1712" s="386"/>
      <c r="E1712" s="386"/>
      <c r="F1712" s="386"/>
      <c r="G1712" s="386"/>
      <c r="H1712" s="386"/>
    </row>
    <row r="1713" spans="1:8" s="275" customFormat="1" ht="10.15" x14ac:dyDescent="0.2">
      <c r="A1713" s="282"/>
      <c r="B1713" s="279" t="s">
        <v>276</v>
      </c>
      <c r="C1713" s="276"/>
      <c r="D1713" s="386">
        <v>2</v>
      </c>
      <c r="E1713" s="386"/>
      <c r="F1713" s="386"/>
      <c r="G1713" s="386"/>
      <c r="H1713" s="386">
        <f t="shared" ref="H1713:H1714" si="110">ROUND(PRODUCT(D1713:G1713),2)</f>
        <v>2</v>
      </c>
    </row>
    <row r="1714" spans="1:8" s="275" customFormat="1" ht="10.15" x14ac:dyDescent="0.2">
      <c r="A1714" s="282"/>
      <c r="B1714" s="279" t="s">
        <v>349</v>
      </c>
      <c r="C1714" s="276"/>
      <c r="D1714" s="386">
        <v>1</v>
      </c>
      <c r="E1714" s="386"/>
      <c r="F1714" s="386"/>
      <c r="G1714" s="386"/>
      <c r="H1714" s="386">
        <f t="shared" si="110"/>
        <v>1</v>
      </c>
    </row>
    <row r="1715" spans="1:8" s="275" customFormat="1" ht="10.15" x14ac:dyDescent="0.2">
      <c r="A1715" s="282"/>
      <c r="B1715" s="284" t="str">
        <f>"Total item "&amp;A1711</f>
        <v>Total item 10.8</v>
      </c>
      <c r="C1715" s="276"/>
      <c r="D1715" s="386"/>
      <c r="E1715" s="386"/>
      <c r="F1715" s="386"/>
      <c r="G1715" s="386"/>
      <c r="H1715" s="383">
        <f>SUM(H1712:H1714)</f>
        <v>3</v>
      </c>
    </row>
    <row r="1716" spans="1:8" s="275" customFormat="1" ht="10.15" x14ac:dyDescent="0.2">
      <c r="A1716" s="282"/>
      <c r="B1716" s="279"/>
      <c r="C1716" s="276"/>
      <c r="D1716" s="386"/>
      <c r="E1716" s="386"/>
      <c r="F1716" s="386"/>
      <c r="G1716" s="386"/>
      <c r="H1716" s="386"/>
    </row>
    <row r="1717" spans="1:8" s="258" customFormat="1" ht="33.75" x14ac:dyDescent="0.2">
      <c r="A1717" s="280" t="s">
        <v>75</v>
      </c>
      <c r="B1717" s="261" t="s">
        <v>842</v>
      </c>
      <c r="C1717" s="281" t="s">
        <v>204</v>
      </c>
      <c r="D1717" s="383"/>
      <c r="E1717" s="383"/>
      <c r="F1717" s="383"/>
      <c r="G1717" s="383"/>
      <c r="H1717" s="383"/>
    </row>
    <row r="1718" spans="1:8" s="275" customFormat="1" x14ac:dyDescent="0.2">
      <c r="A1718" s="282"/>
      <c r="B1718" s="284" t="s">
        <v>308</v>
      </c>
      <c r="C1718" s="276"/>
      <c r="D1718" s="386"/>
      <c r="E1718" s="386"/>
      <c r="F1718" s="386"/>
      <c r="G1718" s="386"/>
      <c r="H1718" s="386"/>
    </row>
    <row r="1719" spans="1:8" s="275" customFormat="1" ht="10.15" x14ac:dyDescent="0.2">
      <c r="A1719" s="282"/>
      <c r="B1719" s="279" t="s">
        <v>287</v>
      </c>
      <c r="C1719" s="276"/>
      <c r="D1719" s="386"/>
      <c r="E1719" s="386"/>
      <c r="F1719" s="386"/>
      <c r="G1719" s="386"/>
      <c r="H1719" s="386"/>
    </row>
    <row r="1720" spans="1:8" s="275" customFormat="1" ht="10.15" x14ac:dyDescent="0.2">
      <c r="A1720" s="282"/>
      <c r="B1720" s="279" t="s">
        <v>257</v>
      </c>
      <c r="C1720" s="276"/>
      <c r="D1720" s="386">
        <v>6</v>
      </c>
      <c r="E1720" s="386"/>
      <c r="F1720" s="386"/>
      <c r="G1720" s="386"/>
      <c r="H1720" s="386">
        <f t="shared" ref="H1720:H1747" si="111">ROUND(PRODUCT(D1720:G1720),2)</f>
        <v>6</v>
      </c>
    </row>
    <row r="1721" spans="1:8" s="275" customFormat="1" x14ac:dyDescent="0.2">
      <c r="A1721" s="282"/>
      <c r="B1721" s="279" t="s">
        <v>258</v>
      </c>
      <c r="C1721" s="276"/>
      <c r="D1721" s="386">
        <v>4</v>
      </c>
      <c r="E1721" s="386"/>
      <c r="F1721" s="386"/>
      <c r="G1721" s="386"/>
      <c r="H1721" s="386">
        <f t="shared" si="111"/>
        <v>4</v>
      </c>
    </row>
    <row r="1722" spans="1:8" s="275" customFormat="1" x14ac:dyDescent="0.2">
      <c r="A1722" s="282"/>
      <c r="B1722" s="279" t="s">
        <v>259</v>
      </c>
      <c r="C1722" s="276"/>
      <c r="D1722" s="386">
        <v>5</v>
      </c>
      <c r="E1722" s="386"/>
      <c r="F1722" s="386"/>
      <c r="G1722" s="386"/>
      <c r="H1722" s="386">
        <f t="shared" si="111"/>
        <v>5</v>
      </c>
    </row>
    <row r="1723" spans="1:8" s="275" customFormat="1" x14ac:dyDescent="0.2">
      <c r="A1723" s="282"/>
      <c r="B1723" s="279" t="s">
        <v>309</v>
      </c>
      <c r="C1723" s="276"/>
      <c r="D1723" s="386">
        <v>3</v>
      </c>
      <c r="E1723" s="386"/>
      <c r="F1723" s="386"/>
      <c r="G1723" s="386"/>
      <c r="H1723" s="386">
        <f t="shared" si="111"/>
        <v>3</v>
      </c>
    </row>
    <row r="1724" spans="1:8" s="275" customFormat="1" ht="10.15" x14ac:dyDescent="0.2">
      <c r="A1724" s="282"/>
      <c r="B1724" s="279" t="s">
        <v>311</v>
      </c>
      <c r="C1724" s="276"/>
      <c r="D1724" s="386">
        <v>15</v>
      </c>
      <c r="E1724" s="386"/>
      <c r="F1724" s="386"/>
      <c r="G1724" s="386"/>
      <c r="H1724" s="386">
        <f t="shared" si="111"/>
        <v>15</v>
      </c>
    </row>
    <row r="1725" spans="1:8" s="275" customFormat="1" ht="10.15" x14ac:dyDescent="0.2">
      <c r="A1725" s="282"/>
      <c r="B1725" s="279" t="s">
        <v>312</v>
      </c>
      <c r="C1725" s="276"/>
      <c r="D1725" s="386">
        <v>15</v>
      </c>
      <c r="E1725" s="386"/>
      <c r="F1725" s="386"/>
      <c r="G1725" s="386"/>
      <c r="H1725" s="386">
        <f t="shared" si="111"/>
        <v>15</v>
      </c>
    </row>
    <row r="1726" spans="1:8" s="275" customFormat="1" ht="10.15" x14ac:dyDescent="0.2">
      <c r="A1726" s="282"/>
      <c r="B1726" s="279" t="s">
        <v>313</v>
      </c>
      <c r="C1726" s="276"/>
      <c r="D1726" s="386">
        <v>15</v>
      </c>
      <c r="E1726" s="386"/>
      <c r="F1726" s="386"/>
      <c r="G1726" s="386"/>
      <c r="H1726" s="386">
        <f t="shared" si="111"/>
        <v>15</v>
      </c>
    </row>
    <row r="1727" spans="1:8" s="275" customFormat="1" ht="10.15" x14ac:dyDescent="0.2">
      <c r="A1727" s="282"/>
      <c r="B1727" s="279" t="s">
        <v>310</v>
      </c>
      <c r="C1727" s="276"/>
      <c r="D1727" s="386">
        <v>15</v>
      </c>
      <c r="E1727" s="386"/>
      <c r="F1727" s="386"/>
      <c r="G1727" s="386"/>
      <c r="H1727" s="386">
        <f t="shared" si="111"/>
        <v>15</v>
      </c>
    </row>
    <row r="1728" spans="1:8" s="275" customFormat="1" ht="10.15" x14ac:dyDescent="0.2">
      <c r="A1728" s="282"/>
      <c r="B1728" s="279" t="s">
        <v>262</v>
      </c>
      <c r="C1728" s="276"/>
      <c r="D1728" s="386">
        <v>14</v>
      </c>
      <c r="E1728" s="386"/>
      <c r="F1728" s="386"/>
      <c r="G1728" s="386"/>
      <c r="H1728" s="386">
        <f t="shared" si="111"/>
        <v>14</v>
      </c>
    </row>
    <row r="1729" spans="1:8" s="275" customFormat="1" ht="10.15" x14ac:dyDescent="0.2">
      <c r="A1729" s="282"/>
      <c r="B1729" s="279" t="s">
        <v>314</v>
      </c>
      <c r="C1729" s="276"/>
      <c r="D1729" s="386">
        <v>15</v>
      </c>
      <c r="E1729" s="386"/>
      <c r="F1729" s="386"/>
      <c r="G1729" s="386"/>
      <c r="H1729" s="386">
        <f t="shared" si="111"/>
        <v>15</v>
      </c>
    </row>
    <row r="1730" spans="1:8" s="275" customFormat="1" ht="10.15" x14ac:dyDescent="0.2">
      <c r="A1730" s="282"/>
      <c r="B1730" s="279" t="s">
        <v>315</v>
      </c>
      <c r="C1730" s="276"/>
      <c r="D1730" s="386">
        <v>15</v>
      </c>
      <c r="E1730" s="386"/>
      <c r="F1730" s="386"/>
      <c r="G1730" s="386"/>
      <c r="H1730" s="386">
        <f t="shared" si="111"/>
        <v>15</v>
      </c>
    </row>
    <row r="1731" spans="1:8" s="275" customFormat="1" ht="10.15" x14ac:dyDescent="0.2">
      <c r="A1731" s="282"/>
      <c r="B1731" s="279" t="s">
        <v>316</v>
      </c>
      <c r="C1731" s="276"/>
      <c r="D1731" s="386">
        <v>15</v>
      </c>
      <c r="E1731" s="386"/>
      <c r="F1731" s="386"/>
      <c r="G1731" s="386"/>
      <c r="H1731" s="386">
        <f t="shared" si="111"/>
        <v>15</v>
      </c>
    </row>
    <row r="1732" spans="1:8" s="275" customFormat="1" ht="10.15" x14ac:dyDescent="0.2">
      <c r="A1732" s="282"/>
      <c r="B1732" s="279" t="s">
        <v>317</v>
      </c>
      <c r="C1732" s="276"/>
      <c r="D1732" s="386">
        <v>15</v>
      </c>
      <c r="E1732" s="386"/>
      <c r="F1732" s="386"/>
      <c r="G1732" s="386"/>
      <c r="H1732" s="386">
        <f t="shared" si="111"/>
        <v>15</v>
      </c>
    </row>
    <row r="1733" spans="1:8" s="275" customFormat="1" ht="10.15" x14ac:dyDescent="0.2">
      <c r="A1733" s="282"/>
      <c r="B1733" s="279" t="s">
        <v>318</v>
      </c>
      <c r="C1733" s="276"/>
      <c r="D1733" s="386">
        <v>15</v>
      </c>
      <c r="E1733" s="386"/>
      <c r="F1733" s="386"/>
      <c r="G1733" s="386"/>
      <c r="H1733" s="386">
        <f t="shared" si="111"/>
        <v>15</v>
      </c>
    </row>
    <row r="1734" spans="1:8" s="275" customFormat="1" ht="10.15" x14ac:dyDescent="0.2">
      <c r="A1734" s="282"/>
      <c r="B1734" s="279" t="s">
        <v>266</v>
      </c>
      <c r="C1734" s="276"/>
      <c r="D1734" s="386">
        <v>15</v>
      </c>
      <c r="E1734" s="386"/>
      <c r="F1734" s="386"/>
      <c r="G1734" s="386"/>
      <c r="H1734" s="386">
        <f t="shared" si="111"/>
        <v>15</v>
      </c>
    </row>
    <row r="1735" spans="1:8" s="275" customFormat="1" ht="10.15" x14ac:dyDescent="0.2">
      <c r="A1735" s="282"/>
      <c r="B1735" s="279" t="s">
        <v>267</v>
      </c>
      <c r="C1735" s="276"/>
      <c r="D1735" s="386">
        <v>15</v>
      </c>
      <c r="E1735" s="386"/>
      <c r="F1735" s="386"/>
      <c r="G1735" s="386"/>
      <c r="H1735" s="386">
        <f t="shared" si="111"/>
        <v>15</v>
      </c>
    </row>
    <row r="1736" spans="1:8" s="275" customFormat="1" ht="10.15" x14ac:dyDescent="0.2">
      <c r="A1736" s="282"/>
      <c r="B1736" s="279" t="s">
        <v>268</v>
      </c>
      <c r="C1736" s="276"/>
      <c r="D1736" s="386">
        <v>15</v>
      </c>
      <c r="E1736" s="386"/>
      <c r="F1736" s="386"/>
      <c r="G1736" s="386"/>
      <c r="H1736" s="386">
        <f t="shared" si="111"/>
        <v>15</v>
      </c>
    </row>
    <row r="1737" spans="1:8" s="275" customFormat="1" ht="10.15" x14ac:dyDescent="0.2">
      <c r="A1737" s="282"/>
      <c r="B1737" s="279" t="s">
        <v>269</v>
      </c>
      <c r="C1737" s="276"/>
      <c r="D1737" s="386">
        <v>15</v>
      </c>
      <c r="E1737" s="386"/>
      <c r="F1737" s="386"/>
      <c r="G1737" s="386"/>
      <c r="H1737" s="386">
        <f t="shared" si="111"/>
        <v>15</v>
      </c>
    </row>
    <row r="1738" spans="1:8" s="275" customFormat="1" ht="10.15" x14ac:dyDescent="0.2">
      <c r="A1738" s="282"/>
      <c r="B1738" s="279" t="s">
        <v>270</v>
      </c>
      <c r="C1738" s="276"/>
      <c r="D1738" s="386">
        <v>15</v>
      </c>
      <c r="E1738" s="386"/>
      <c r="F1738" s="386"/>
      <c r="G1738" s="386"/>
      <c r="H1738" s="386">
        <f t="shared" si="111"/>
        <v>15</v>
      </c>
    </row>
    <row r="1739" spans="1:8" s="275" customFormat="1" ht="10.15" x14ac:dyDescent="0.2">
      <c r="A1739" s="282"/>
      <c r="B1739" s="279" t="s">
        <v>271</v>
      </c>
      <c r="C1739" s="276"/>
      <c r="D1739" s="386">
        <v>15</v>
      </c>
      <c r="E1739" s="386"/>
      <c r="F1739" s="386"/>
      <c r="G1739" s="386"/>
      <c r="H1739" s="386">
        <f t="shared" si="111"/>
        <v>15</v>
      </c>
    </row>
    <row r="1740" spans="1:8" s="275" customFormat="1" ht="10.15" x14ac:dyDescent="0.2">
      <c r="A1740" s="282"/>
      <c r="B1740" s="279" t="s">
        <v>272</v>
      </c>
      <c r="C1740" s="276"/>
      <c r="D1740" s="386">
        <v>15</v>
      </c>
      <c r="E1740" s="386"/>
      <c r="F1740" s="386"/>
      <c r="G1740" s="386"/>
      <c r="H1740" s="386">
        <f t="shared" si="111"/>
        <v>15</v>
      </c>
    </row>
    <row r="1741" spans="1:8" s="275" customFormat="1" ht="10.15" x14ac:dyDescent="0.2">
      <c r="A1741" s="282"/>
      <c r="B1741" s="279" t="s">
        <v>273</v>
      </c>
      <c r="C1741" s="276"/>
      <c r="D1741" s="386">
        <v>15</v>
      </c>
      <c r="E1741" s="386"/>
      <c r="F1741" s="386"/>
      <c r="G1741" s="386"/>
      <c r="H1741" s="386">
        <f t="shared" si="111"/>
        <v>15</v>
      </c>
    </row>
    <row r="1742" spans="1:8" s="275" customFormat="1" ht="10.15" x14ac:dyDescent="0.2">
      <c r="A1742" s="282"/>
      <c r="B1742" s="279" t="s">
        <v>274</v>
      </c>
      <c r="C1742" s="276"/>
      <c r="D1742" s="386">
        <v>15</v>
      </c>
      <c r="E1742" s="386"/>
      <c r="F1742" s="386"/>
      <c r="G1742" s="386"/>
      <c r="H1742" s="386">
        <f t="shared" si="111"/>
        <v>15</v>
      </c>
    </row>
    <row r="1743" spans="1:8" s="275" customFormat="1" ht="10.15" x14ac:dyDescent="0.2">
      <c r="A1743" s="282"/>
      <c r="B1743" s="279" t="s">
        <v>275</v>
      </c>
      <c r="C1743" s="276"/>
      <c r="D1743" s="386">
        <v>15</v>
      </c>
      <c r="E1743" s="386"/>
      <c r="F1743" s="386"/>
      <c r="G1743" s="386"/>
      <c r="H1743" s="386">
        <f t="shared" si="111"/>
        <v>15</v>
      </c>
    </row>
    <row r="1744" spans="1:8" s="275" customFormat="1" ht="10.15" x14ac:dyDescent="0.2">
      <c r="A1744" s="282"/>
      <c r="B1744" s="279" t="s">
        <v>264</v>
      </c>
      <c r="C1744" s="276"/>
      <c r="D1744" s="386">
        <v>1</v>
      </c>
      <c r="E1744" s="386"/>
      <c r="F1744" s="386"/>
      <c r="G1744" s="386"/>
      <c r="H1744" s="386">
        <f t="shared" si="111"/>
        <v>1</v>
      </c>
    </row>
    <row r="1745" spans="1:8" s="275" customFormat="1" ht="10.15" x14ac:dyDescent="0.2">
      <c r="A1745" s="282"/>
      <c r="B1745" s="279" t="s">
        <v>265</v>
      </c>
      <c r="C1745" s="276"/>
      <c r="D1745" s="386">
        <v>1</v>
      </c>
      <c r="E1745" s="386"/>
      <c r="F1745" s="386"/>
      <c r="G1745" s="386"/>
      <c r="H1745" s="386">
        <f t="shared" si="111"/>
        <v>1</v>
      </c>
    </row>
    <row r="1746" spans="1:8" s="275" customFormat="1" x14ac:dyDescent="0.2">
      <c r="A1746" s="282"/>
      <c r="B1746" s="279" t="s">
        <v>319</v>
      </c>
      <c r="C1746" s="276"/>
      <c r="D1746" s="386">
        <v>1</v>
      </c>
      <c r="E1746" s="386"/>
      <c r="F1746" s="386"/>
      <c r="G1746" s="386"/>
      <c r="H1746" s="386">
        <f t="shared" si="111"/>
        <v>1</v>
      </c>
    </row>
    <row r="1747" spans="1:8" s="275" customFormat="1" ht="10.15" x14ac:dyDescent="0.2">
      <c r="A1747" s="282"/>
      <c r="B1747" s="279" t="s">
        <v>276</v>
      </c>
      <c r="C1747" s="276"/>
      <c r="D1747" s="386">
        <v>10</v>
      </c>
      <c r="E1747" s="386"/>
      <c r="F1747" s="386"/>
      <c r="G1747" s="386"/>
      <c r="H1747" s="386">
        <f t="shared" si="111"/>
        <v>10</v>
      </c>
    </row>
    <row r="1748" spans="1:8" s="275" customFormat="1" x14ac:dyDescent="0.2">
      <c r="A1748" s="282"/>
      <c r="B1748" s="284" t="s">
        <v>285</v>
      </c>
      <c r="C1748" s="276"/>
      <c r="D1748" s="386"/>
      <c r="E1748" s="386"/>
      <c r="F1748" s="386"/>
      <c r="G1748" s="386"/>
      <c r="H1748" s="386"/>
    </row>
    <row r="1749" spans="1:8" s="275" customFormat="1" ht="10.15" x14ac:dyDescent="0.2">
      <c r="A1749" s="282"/>
      <c r="B1749" s="279" t="s">
        <v>301</v>
      </c>
      <c r="C1749" s="276"/>
      <c r="D1749" s="386">
        <v>4</v>
      </c>
      <c r="E1749" s="386"/>
      <c r="F1749" s="386"/>
      <c r="G1749" s="386"/>
      <c r="H1749" s="386">
        <f t="shared" ref="H1749:H1750" si="112">ROUND(PRODUCT(D1749:G1749),2)</f>
        <v>4</v>
      </c>
    </row>
    <row r="1750" spans="1:8" s="275" customFormat="1" ht="10.15" x14ac:dyDescent="0.2">
      <c r="A1750" s="282"/>
      <c r="B1750" s="279" t="s">
        <v>302</v>
      </c>
      <c r="C1750" s="276"/>
      <c r="D1750" s="386">
        <v>1</v>
      </c>
      <c r="E1750" s="386"/>
      <c r="F1750" s="386"/>
      <c r="G1750" s="386"/>
      <c r="H1750" s="386">
        <f t="shared" si="112"/>
        <v>1</v>
      </c>
    </row>
    <row r="1751" spans="1:8" s="275" customFormat="1" x14ac:dyDescent="0.2">
      <c r="A1751" s="282"/>
      <c r="B1751" s="284" t="s">
        <v>430</v>
      </c>
      <c r="C1751" s="276"/>
      <c r="D1751" s="386"/>
      <c r="E1751" s="386"/>
      <c r="F1751" s="386"/>
      <c r="G1751" s="386"/>
      <c r="H1751" s="386"/>
    </row>
    <row r="1752" spans="1:8" s="275" customFormat="1" ht="10.15" x14ac:dyDescent="0.2">
      <c r="A1752" s="282"/>
      <c r="B1752" s="279" t="s">
        <v>271</v>
      </c>
      <c r="C1752" s="276"/>
      <c r="D1752" s="386">
        <v>2</v>
      </c>
      <c r="E1752" s="386"/>
      <c r="F1752" s="386"/>
      <c r="G1752" s="386"/>
      <c r="H1752" s="386">
        <f t="shared" ref="H1752:H1757" si="113">ROUND(PRODUCT(D1752:G1752),2)</f>
        <v>2</v>
      </c>
    </row>
    <row r="1753" spans="1:8" s="275" customFormat="1" ht="10.15" x14ac:dyDescent="0.2">
      <c r="A1753" s="282"/>
      <c r="B1753" s="279" t="s">
        <v>272</v>
      </c>
      <c r="C1753" s="276"/>
      <c r="D1753" s="386">
        <v>2</v>
      </c>
      <c r="E1753" s="386"/>
      <c r="F1753" s="386"/>
      <c r="G1753" s="386"/>
      <c r="H1753" s="386">
        <f t="shared" si="113"/>
        <v>2</v>
      </c>
    </row>
    <row r="1754" spans="1:8" s="275" customFormat="1" ht="10.15" x14ac:dyDescent="0.2">
      <c r="A1754" s="282"/>
      <c r="B1754" s="279" t="s">
        <v>273</v>
      </c>
      <c r="C1754" s="276"/>
      <c r="D1754" s="386">
        <v>2</v>
      </c>
      <c r="E1754" s="386"/>
      <c r="F1754" s="386"/>
      <c r="G1754" s="386"/>
      <c r="H1754" s="386">
        <f t="shared" si="113"/>
        <v>2</v>
      </c>
    </row>
    <row r="1755" spans="1:8" s="275" customFormat="1" ht="10.15" x14ac:dyDescent="0.2">
      <c r="A1755" s="282"/>
      <c r="B1755" s="279" t="s">
        <v>274</v>
      </c>
      <c r="C1755" s="276"/>
      <c r="D1755" s="386">
        <v>2</v>
      </c>
      <c r="E1755" s="386"/>
      <c r="F1755" s="386"/>
      <c r="G1755" s="386"/>
      <c r="H1755" s="386">
        <f t="shared" si="113"/>
        <v>2</v>
      </c>
    </row>
    <row r="1756" spans="1:8" s="275" customFormat="1" ht="10.15" x14ac:dyDescent="0.2">
      <c r="A1756" s="282"/>
      <c r="B1756" s="279" t="s">
        <v>275</v>
      </c>
      <c r="C1756" s="276"/>
      <c r="D1756" s="386">
        <v>2</v>
      </c>
      <c r="E1756" s="386"/>
      <c r="F1756" s="386"/>
      <c r="G1756" s="386"/>
      <c r="H1756" s="386">
        <f t="shared" si="113"/>
        <v>2</v>
      </c>
    </row>
    <row r="1757" spans="1:8" s="275" customFormat="1" ht="10.15" x14ac:dyDescent="0.2">
      <c r="A1757" s="282"/>
      <c r="B1757" s="279" t="s">
        <v>328</v>
      </c>
      <c r="C1757" s="276"/>
      <c r="D1757" s="386">
        <v>9</v>
      </c>
      <c r="E1757" s="386"/>
      <c r="F1757" s="386"/>
      <c r="G1757" s="386"/>
      <c r="H1757" s="386">
        <f t="shared" si="113"/>
        <v>9</v>
      </c>
    </row>
    <row r="1758" spans="1:8" s="275" customFormat="1" ht="10.15" x14ac:dyDescent="0.2">
      <c r="A1758" s="282"/>
      <c r="B1758" s="284" t="str">
        <f>"Total item "&amp;A1717</f>
        <v>Total item 10.9</v>
      </c>
      <c r="C1758" s="276"/>
      <c r="D1758" s="386"/>
      <c r="E1758" s="386"/>
      <c r="F1758" s="386"/>
      <c r="G1758" s="386"/>
      <c r="H1758" s="383">
        <f>SUM(H1718:H1757)</f>
        <v>354</v>
      </c>
    </row>
    <row r="1759" spans="1:8" s="275" customFormat="1" ht="10.15" x14ac:dyDescent="0.2">
      <c r="A1759" s="282"/>
      <c r="B1759" s="126"/>
      <c r="C1759" s="119"/>
      <c r="D1759" s="384"/>
      <c r="E1759" s="384"/>
      <c r="F1759" s="384"/>
      <c r="G1759" s="384"/>
      <c r="H1759" s="384"/>
    </row>
    <row r="1760" spans="1:8" s="258" customFormat="1" ht="33.75" x14ac:dyDescent="0.2">
      <c r="A1760" s="280" t="s">
        <v>76</v>
      </c>
      <c r="B1760" s="261" t="s">
        <v>1339</v>
      </c>
      <c r="C1760" s="281" t="s">
        <v>204</v>
      </c>
      <c r="D1760" s="383"/>
      <c r="E1760" s="383"/>
      <c r="F1760" s="383"/>
      <c r="G1760" s="383"/>
      <c r="H1760" s="383"/>
    </row>
    <row r="1761" spans="1:8" s="275" customFormat="1" ht="10.15" x14ac:dyDescent="0.2">
      <c r="A1761" s="282"/>
      <c r="B1761" s="279" t="s">
        <v>431</v>
      </c>
      <c r="C1761" s="276"/>
      <c r="D1761" s="386">
        <v>45</v>
      </c>
      <c r="E1761" s="386"/>
      <c r="F1761" s="386"/>
      <c r="G1761" s="386"/>
      <c r="H1761" s="386">
        <f t="shared" ref="H1761" si="114">ROUND(PRODUCT(D1761:G1761),2)</f>
        <v>45</v>
      </c>
    </row>
    <row r="1762" spans="1:8" s="275" customFormat="1" ht="10.15" x14ac:dyDescent="0.2">
      <c r="A1762" s="282"/>
      <c r="B1762" s="284" t="str">
        <f>"Total item "&amp;A1760</f>
        <v>Total item 10.10</v>
      </c>
      <c r="C1762" s="276"/>
      <c r="D1762" s="386"/>
      <c r="E1762" s="386"/>
      <c r="F1762" s="386"/>
      <c r="G1762" s="386"/>
      <c r="H1762" s="383">
        <f>SUM(H1761:H1761)</f>
        <v>45</v>
      </c>
    </row>
    <row r="1763" spans="1:8" s="275" customFormat="1" ht="10.15" x14ac:dyDescent="0.2">
      <c r="A1763" s="282"/>
      <c r="B1763" s="279"/>
      <c r="C1763" s="276"/>
      <c r="D1763" s="386"/>
      <c r="E1763" s="386"/>
      <c r="F1763" s="386"/>
      <c r="G1763" s="386"/>
      <c r="H1763" s="386"/>
    </row>
    <row r="1764" spans="1:8" s="258" customFormat="1" ht="45" x14ac:dyDescent="0.2">
      <c r="A1764" s="280" t="s">
        <v>112</v>
      </c>
      <c r="B1764" s="261" t="s">
        <v>1341</v>
      </c>
      <c r="C1764" s="281" t="s">
        <v>204</v>
      </c>
      <c r="D1764" s="383"/>
      <c r="E1764" s="383"/>
      <c r="F1764" s="383"/>
      <c r="G1764" s="383"/>
      <c r="H1764" s="383"/>
    </row>
    <row r="1765" spans="1:8" s="275" customFormat="1" ht="10.15" x14ac:dyDescent="0.2">
      <c r="A1765" s="282"/>
      <c r="B1765" s="284" t="s">
        <v>810</v>
      </c>
      <c r="C1765" s="276"/>
      <c r="D1765" s="386"/>
      <c r="E1765" s="386"/>
      <c r="F1765" s="386"/>
      <c r="G1765" s="386"/>
      <c r="H1765" s="386"/>
    </row>
    <row r="1766" spans="1:8" s="275" customFormat="1" ht="10.15" x14ac:dyDescent="0.2">
      <c r="A1766" s="282"/>
      <c r="B1766" s="279" t="s">
        <v>287</v>
      </c>
      <c r="C1766" s="276"/>
      <c r="D1766" s="386"/>
      <c r="E1766" s="386"/>
      <c r="F1766" s="386"/>
      <c r="G1766" s="386"/>
      <c r="H1766" s="386"/>
    </row>
    <row r="1767" spans="1:8" s="275" customFormat="1" ht="10.15" x14ac:dyDescent="0.2">
      <c r="A1767" s="282"/>
      <c r="B1767" s="279" t="s">
        <v>257</v>
      </c>
      <c r="C1767" s="276"/>
      <c r="D1767" s="386">
        <v>1</v>
      </c>
      <c r="E1767" s="386"/>
      <c r="F1767" s="386"/>
      <c r="G1767" s="386"/>
      <c r="H1767" s="386">
        <f t="shared" ref="H1767:H1789" si="115">ROUND(PRODUCT(D1767:G1767),2)</f>
        <v>1</v>
      </c>
    </row>
    <row r="1768" spans="1:8" s="275" customFormat="1" x14ac:dyDescent="0.2">
      <c r="A1768" s="282"/>
      <c r="B1768" s="279" t="s">
        <v>258</v>
      </c>
      <c r="C1768" s="276"/>
      <c r="D1768" s="386">
        <v>1</v>
      </c>
      <c r="E1768" s="386"/>
      <c r="F1768" s="386"/>
      <c r="G1768" s="386"/>
      <c r="H1768" s="386">
        <f t="shared" si="115"/>
        <v>1</v>
      </c>
    </row>
    <row r="1769" spans="1:8" s="275" customFormat="1" x14ac:dyDescent="0.2">
      <c r="A1769" s="282"/>
      <c r="B1769" s="279" t="s">
        <v>259</v>
      </c>
      <c r="C1769" s="276"/>
      <c r="D1769" s="386">
        <v>1</v>
      </c>
      <c r="E1769" s="386"/>
      <c r="F1769" s="386"/>
      <c r="G1769" s="386"/>
      <c r="H1769" s="386">
        <f t="shared" si="115"/>
        <v>1</v>
      </c>
    </row>
    <row r="1770" spans="1:8" s="275" customFormat="1" ht="10.15" x14ac:dyDescent="0.2">
      <c r="A1770" s="282"/>
      <c r="B1770" s="279" t="s">
        <v>311</v>
      </c>
      <c r="C1770" s="276"/>
      <c r="D1770" s="386">
        <v>2</v>
      </c>
      <c r="E1770" s="386"/>
      <c r="F1770" s="386"/>
      <c r="G1770" s="386"/>
      <c r="H1770" s="386">
        <f t="shared" si="115"/>
        <v>2</v>
      </c>
    </row>
    <row r="1771" spans="1:8" s="275" customFormat="1" ht="10.15" x14ac:dyDescent="0.2">
      <c r="A1771" s="282"/>
      <c r="B1771" s="279" t="s">
        <v>312</v>
      </c>
      <c r="C1771" s="276"/>
      <c r="D1771" s="386">
        <v>2</v>
      </c>
      <c r="E1771" s="386"/>
      <c r="F1771" s="386"/>
      <c r="G1771" s="386"/>
      <c r="H1771" s="386">
        <f t="shared" si="115"/>
        <v>2</v>
      </c>
    </row>
    <row r="1772" spans="1:8" s="275" customFormat="1" ht="10.15" x14ac:dyDescent="0.2">
      <c r="A1772" s="282"/>
      <c r="B1772" s="279" t="s">
        <v>313</v>
      </c>
      <c r="C1772" s="276"/>
      <c r="D1772" s="386">
        <v>2</v>
      </c>
      <c r="E1772" s="386"/>
      <c r="F1772" s="386"/>
      <c r="G1772" s="386"/>
      <c r="H1772" s="386">
        <f t="shared" si="115"/>
        <v>2</v>
      </c>
    </row>
    <row r="1773" spans="1:8" s="275" customFormat="1" ht="10.15" x14ac:dyDescent="0.2">
      <c r="A1773" s="282"/>
      <c r="B1773" s="279" t="s">
        <v>310</v>
      </c>
      <c r="C1773" s="276"/>
      <c r="D1773" s="386">
        <v>2</v>
      </c>
      <c r="E1773" s="386"/>
      <c r="F1773" s="386"/>
      <c r="G1773" s="386"/>
      <c r="H1773" s="386">
        <f t="shared" si="115"/>
        <v>2</v>
      </c>
    </row>
    <row r="1774" spans="1:8" s="275" customFormat="1" ht="10.15" x14ac:dyDescent="0.2">
      <c r="A1774" s="282"/>
      <c r="B1774" s="279" t="s">
        <v>262</v>
      </c>
      <c r="C1774" s="276"/>
      <c r="D1774" s="386">
        <v>2</v>
      </c>
      <c r="E1774" s="386"/>
      <c r="F1774" s="386"/>
      <c r="G1774" s="386"/>
      <c r="H1774" s="386">
        <f t="shared" si="115"/>
        <v>2</v>
      </c>
    </row>
    <row r="1775" spans="1:8" s="275" customFormat="1" ht="10.15" x14ac:dyDescent="0.2">
      <c r="A1775" s="282"/>
      <c r="B1775" s="279" t="s">
        <v>314</v>
      </c>
      <c r="C1775" s="276"/>
      <c r="D1775" s="386">
        <v>2</v>
      </c>
      <c r="E1775" s="386"/>
      <c r="F1775" s="386"/>
      <c r="G1775" s="386"/>
      <c r="H1775" s="386">
        <f t="shared" si="115"/>
        <v>2</v>
      </c>
    </row>
    <row r="1776" spans="1:8" s="275" customFormat="1" ht="10.15" x14ac:dyDescent="0.2">
      <c r="A1776" s="282"/>
      <c r="B1776" s="279" t="s">
        <v>315</v>
      </c>
      <c r="C1776" s="276"/>
      <c r="D1776" s="386">
        <v>2</v>
      </c>
      <c r="E1776" s="386"/>
      <c r="F1776" s="386"/>
      <c r="G1776" s="386"/>
      <c r="H1776" s="386">
        <f t="shared" si="115"/>
        <v>2</v>
      </c>
    </row>
    <row r="1777" spans="1:8" s="275" customFormat="1" ht="10.15" x14ac:dyDescent="0.2">
      <c r="A1777" s="282"/>
      <c r="B1777" s="279" t="s">
        <v>316</v>
      </c>
      <c r="C1777" s="276"/>
      <c r="D1777" s="386">
        <v>2</v>
      </c>
      <c r="E1777" s="386"/>
      <c r="F1777" s="386"/>
      <c r="G1777" s="386"/>
      <c r="H1777" s="386">
        <f t="shared" si="115"/>
        <v>2</v>
      </c>
    </row>
    <row r="1778" spans="1:8" s="275" customFormat="1" ht="10.15" x14ac:dyDescent="0.2">
      <c r="A1778" s="282"/>
      <c r="B1778" s="279" t="s">
        <v>317</v>
      </c>
      <c r="C1778" s="276"/>
      <c r="D1778" s="386">
        <v>2</v>
      </c>
      <c r="E1778" s="386"/>
      <c r="F1778" s="386"/>
      <c r="G1778" s="386"/>
      <c r="H1778" s="386">
        <f t="shared" si="115"/>
        <v>2</v>
      </c>
    </row>
    <row r="1779" spans="1:8" s="275" customFormat="1" ht="10.15" x14ac:dyDescent="0.2">
      <c r="A1779" s="282"/>
      <c r="B1779" s="279" t="s">
        <v>318</v>
      </c>
      <c r="C1779" s="276"/>
      <c r="D1779" s="386">
        <v>2</v>
      </c>
      <c r="E1779" s="386"/>
      <c r="F1779" s="386"/>
      <c r="G1779" s="386"/>
      <c r="H1779" s="386">
        <f t="shared" si="115"/>
        <v>2</v>
      </c>
    </row>
    <row r="1780" spans="1:8" s="275" customFormat="1" ht="10.15" x14ac:dyDescent="0.2">
      <c r="A1780" s="282"/>
      <c r="B1780" s="279" t="s">
        <v>266</v>
      </c>
      <c r="C1780" s="276"/>
      <c r="D1780" s="386">
        <v>2</v>
      </c>
      <c r="E1780" s="386"/>
      <c r="F1780" s="386"/>
      <c r="G1780" s="386"/>
      <c r="H1780" s="386">
        <f t="shared" si="115"/>
        <v>2</v>
      </c>
    </row>
    <row r="1781" spans="1:8" s="275" customFormat="1" ht="10.15" x14ac:dyDescent="0.2">
      <c r="A1781" s="282"/>
      <c r="B1781" s="279" t="s">
        <v>267</v>
      </c>
      <c r="C1781" s="276"/>
      <c r="D1781" s="386">
        <v>2</v>
      </c>
      <c r="E1781" s="386"/>
      <c r="F1781" s="386"/>
      <c r="G1781" s="386"/>
      <c r="H1781" s="386">
        <f t="shared" si="115"/>
        <v>2</v>
      </c>
    </row>
    <row r="1782" spans="1:8" s="275" customFormat="1" ht="10.15" x14ac:dyDescent="0.2">
      <c r="A1782" s="282"/>
      <c r="B1782" s="279" t="s">
        <v>268</v>
      </c>
      <c r="C1782" s="276"/>
      <c r="D1782" s="386">
        <v>2</v>
      </c>
      <c r="E1782" s="386"/>
      <c r="F1782" s="386"/>
      <c r="G1782" s="386"/>
      <c r="H1782" s="386">
        <f t="shared" si="115"/>
        <v>2</v>
      </c>
    </row>
    <row r="1783" spans="1:8" s="275" customFormat="1" ht="10.15" x14ac:dyDescent="0.2">
      <c r="A1783" s="282"/>
      <c r="B1783" s="279" t="s">
        <v>269</v>
      </c>
      <c r="C1783" s="276"/>
      <c r="D1783" s="386">
        <v>2</v>
      </c>
      <c r="E1783" s="386"/>
      <c r="F1783" s="386"/>
      <c r="G1783" s="386"/>
      <c r="H1783" s="386">
        <f t="shared" si="115"/>
        <v>2</v>
      </c>
    </row>
    <row r="1784" spans="1:8" s="275" customFormat="1" ht="10.15" x14ac:dyDescent="0.2">
      <c r="A1784" s="282"/>
      <c r="B1784" s="279" t="s">
        <v>270</v>
      </c>
      <c r="C1784" s="276"/>
      <c r="D1784" s="386">
        <v>2</v>
      </c>
      <c r="E1784" s="386"/>
      <c r="F1784" s="386"/>
      <c r="G1784" s="386"/>
      <c r="H1784" s="386">
        <f t="shared" si="115"/>
        <v>2</v>
      </c>
    </row>
    <row r="1785" spans="1:8" s="275" customFormat="1" ht="10.15" x14ac:dyDescent="0.2">
      <c r="A1785" s="282"/>
      <c r="B1785" s="279" t="s">
        <v>271</v>
      </c>
      <c r="C1785" s="276"/>
      <c r="D1785" s="386">
        <v>2</v>
      </c>
      <c r="E1785" s="386"/>
      <c r="F1785" s="386"/>
      <c r="G1785" s="386"/>
      <c r="H1785" s="386">
        <f t="shared" si="115"/>
        <v>2</v>
      </c>
    </row>
    <row r="1786" spans="1:8" s="275" customFormat="1" ht="10.15" x14ac:dyDescent="0.2">
      <c r="A1786" s="282"/>
      <c r="B1786" s="279" t="s">
        <v>272</v>
      </c>
      <c r="C1786" s="276"/>
      <c r="D1786" s="386">
        <v>2</v>
      </c>
      <c r="E1786" s="386"/>
      <c r="F1786" s="386"/>
      <c r="G1786" s="386"/>
      <c r="H1786" s="386">
        <f t="shared" si="115"/>
        <v>2</v>
      </c>
    </row>
    <row r="1787" spans="1:8" s="275" customFormat="1" ht="10.15" x14ac:dyDescent="0.2">
      <c r="A1787" s="282"/>
      <c r="B1787" s="279" t="s">
        <v>273</v>
      </c>
      <c r="C1787" s="276"/>
      <c r="D1787" s="386">
        <v>2</v>
      </c>
      <c r="E1787" s="386"/>
      <c r="F1787" s="386"/>
      <c r="G1787" s="386"/>
      <c r="H1787" s="386">
        <f t="shared" si="115"/>
        <v>2</v>
      </c>
    </row>
    <row r="1788" spans="1:8" s="275" customFormat="1" ht="10.15" x14ac:dyDescent="0.2">
      <c r="A1788" s="282"/>
      <c r="B1788" s="279" t="s">
        <v>274</v>
      </c>
      <c r="C1788" s="276"/>
      <c r="D1788" s="386">
        <v>2</v>
      </c>
      <c r="E1788" s="386"/>
      <c r="F1788" s="386"/>
      <c r="G1788" s="386"/>
      <c r="H1788" s="386">
        <f t="shared" si="115"/>
        <v>2</v>
      </c>
    </row>
    <row r="1789" spans="1:8" s="275" customFormat="1" ht="10.15" x14ac:dyDescent="0.2">
      <c r="A1789" s="282"/>
      <c r="B1789" s="279" t="s">
        <v>275</v>
      </c>
      <c r="C1789" s="276"/>
      <c r="D1789" s="386">
        <v>2</v>
      </c>
      <c r="E1789" s="386"/>
      <c r="F1789" s="386"/>
      <c r="G1789" s="386"/>
      <c r="H1789" s="386">
        <f t="shared" si="115"/>
        <v>2</v>
      </c>
    </row>
    <row r="1790" spans="1:8" s="275" customFormat="1" x14ac:dyDescent="0.2">
      <c r="A1790" s="282"/>
      <c r="B1790" s="284" t="s">
        <v>285</v>
      </c>
      <c r="C1790" s="276"/>
      <c r="D1790" s="386"/>
      <c r="E1790" s="386"/>
      <c r="F1790" s="386"/>
      <c r="G1790" s="386"/>
      <c r="H1790" s="386"/>
    </row>
    <row r="1791" spans="1:8" s="275" customFormat="1" ht="10.15" x14ac:dyDescent="0.2">
      <c r="A1791" s="282"/>
      <c r="B1791" s="279" t="s">
        <v>301</v>
      </c>
      <c r="C1791" s="276"/>
      <c r="D1791" s="386">
        <v>1</v>
      </c>
      <c r="E1791" s="386"/>
      <c r="F1791" s="386"/>
      <c r="G1791" s="386"/>
      <c r="H1791" s="386">
        <f t="shared" ref="H1791:H1794" si="116">ROUND(PRODUCT(D1791:G1791),2)</f>
        <v>1</v>
      </c>
    </row>
    <row r="1792" spans="1:8" s="275" customFormat="1" ht="10.15" x14ac:dyDescent="0.2">
      <c r="A1792" s="282"/>
      <c r="B1792" s="279" t="s">
        <v>400</v>
      </c>
      <c r="C1792" s="276"/>
      <c r="D1792" s="386">
        <v>2</v>
      </c>
      <c r="E1792" s="386"/>
      <c r="F1792" s="386"/>
      <c r="G1792" s="386"/>
      <c r="H1792" s="386">
        <f t="shared" si="116"/>
        <v>2</v>
      </c>
    </row>
    <row r="1793" spans="1:8" s="275" customFormat="1" ht="10.15" x14ac:dyDescent="0.2">
      <c r="A1793" s="282"/>
      <c r="B1793" s="279" t="s">
        <v>1172</v>
      </c>
      <c r="C1793" s="276"/>
      <c r="D1793" s="386">
        <v>2</v>
      </c>
      <c r="E1793" s="386"/>
      <c r="F1793" s="386"/>
      <c r="G1793" s="386"/>
      <c r="H1793" s="386">
        <f t="shared" si="116"/>
        <v>2</v>
      </c>
    </row>
    <row r="1794" spans="1:8" s="275" customFormat="1" ht="10.15" x14ac:dyDescent="0.2">
      <c r="A1794" s="282"/>
      <c r="B1794" s="284" t="s">
        <v>931</v>
      </c>
      <c r="C1794" s="276"/>
      <c r="D1794" s="386">
        <v>7</v>
      </c>
      <c r="E1794" s="386"/>
      <c r="F1794" s="386"/>
      <c r="G1794" s="386"/>
      <c r="H1794" s="386">
        <f t="shared" si="116"/>
        <v>7</v>
      </c>
    </row>
    <row r="1795" spans="1:8" s="275" customFormat="1" ht="10.15" x14ac:dyDescent="0.2">
      <c r="A1795" s="282"/>
      <c r="B1795" s="284" t="str">
        <f>"Total item "&amp;A1764</f>
        <v>Total item 10.11</v>
      </c>
      <c r="C1795" s="276"/>
      <c r="D1795" s="386"/>
      <c r="E1795" s="386"/>
      <c r="F1795" s="386"/>
      <c r="G1795" s="386"/>
      <c r="H1795" s="383">
        <f>SUM(H1766:H1794)</f>
        <v>55</v>
      </c>
    </row>
    <row r="1796" spans="1:8" s="275" customFormat="1" ht="10.15" x14ac:dyDescent="0.2">
      <c r="A1796" s="282"/>
      <c r="B1796" s="284"/>
      <c r="C1796" s="276"/>
      <c r="D1796" s="386"/>
      <c r="E1796" s="386"/>
      <c r="F1796" s="386"/>
      <c r="G1796" s="386"/>
      <c r="H1796" s="384"/>
    </row>
    <row r="1797" spans="1:8" s="258" customFormat="1" ht="22.5" x14ac:dyDescent="0.2">
      <c r="A1797" s="280" t="s">
        <v>113</v>
      </c>
      <c r="B1797" s="261" t="s">
        <v>1343</v>
      </c>
      <c r="C1797" s="281" t="s">
        <v>204</v>
      </c>
      <c r="D1797" s="383"/>
      <c r="E1797" s="383"/>
      <c r="F1797" s="383"/>
      <c r="G1797" s="383"/>
      <c r="H1797" s="383"/>
    </row>
    <row r="1798" spans="1:8" s="275" customFormat="1" ht="10.15" x14ac:dyDescent="0.2">
      <c r="A1798" s="282"/>
      <c r="B1798" s="284" t="s">
        <v>372</v>
      </c>
      <c r="C1798" s="276"/>
      <c r="D1798" s="386"/>
      <c r="E1798" s="386"/>
      <c r="F1798" s="386"/>
      <c r="G1798" s="386"/>
      <c r="H1798" s="386"/>
    </row>
    <row r="1799" spans="1:8" s="275" customFormat="1" x14ac:dyDescent="0.2">
      <c r="A1799" s="282"/>
      <c r="B1799" s="284" t="s">
        <v>308</v>
      </c>
      <c r="C1799" s="276"/>
      <c r="D1799" s="386"/>
      <c r="E1799" s="386"/>
      <c r="F1799" s="386"/>
      <c r="G1799" s="386"/>
      <c r="H1799" s="386"/>
    </row>
    <row r="1800" spans="1:8" s="275" customFormat="1" ht="10.15" x14ac:dyDescent="0.2">
      <c r="A1800" s="282"/>
      <c r="B1800" s="279" t="s">
        <v>287</v>
      </c>
      <c r="C1800" s="276"/>
      <c r="D1800" s="386"/>
      <c r="E1800" s="386"/>
      <c r="F1800" s="386"/>
      <c r="G1800" s="386"/>
      <c r="H1800" s="386"/>
    </row>
    <row r="1801" spans="1:8" s="275" customFormat="1" ht="10.15" x14ac:dyDescent="0.2">
      <c r="A1801" s="282"/>
      <c r="B1801" s="279" t="s">
        <v>257</v>
      </c>
      <c r="C1801" s="276"/>
      <c r="D1801" s="386">
        <v>1</v>
      </c>
      <c r="E1801" s="386"/>
      <c r="F1801" s="386"/>
      <c r="G1801" s="386"/>
      <c r="H1801" s="386">
        <f t="shared" ref="H1801:H1822" si="117">ROUND(PRODUCT(D1801:G1801),2)</f>
        <v>1</v>
      </c>
    </row>
    <row r="1802" spans="1:8" s="275" customFormat="1" x14ac:dyDescent="0.2">
      <c r="A1802" s="282"/>
      <c r="B1802" s="279" t="s">
        <v>258</v>
      </c>
      <c r="C1802" s="276"/>
      <c r="D1802" s="386">
        <v>1</v>
      </c>
      <c r="E1802" s="386"/>
      <c r="F1802" s="386"/>
      <c r="G1802" s="386"/>
      <c r="H1802" s="386">
        <f t="shared" si="117"/>
        <v>1</v>
      </c>
    </row>
    <row r="1803" spans="1:8" s="275" customFormat="1" ht="10.15" x14ac:dyDescent="0.2">
      <c r="A1803" s="282"/>
      <c r="B1803" s="279" t="s">
        <v>311</v>
      </c>
      <c r="C1803" s="276"/>
      <c r="D1803" s="386">
        <v>3</v>
      </c>
      <c r="E1803" s="386"/>
      <c r="F1803" s="386"/>
      <c r="G1803" s="386"/>
      <c r="H1803" s="386">
        <f t="shared" si="117"/>
        <v>3</v>
      </c>
    </row>
    <row r="1804" spans="1:8" s="275" customFormat="1" ht="10.15" x14ac:dyDescent="0.2">
      <c r="A1804" s="282"/>
      <c r="B1804" s="279" t="s">
        <v>312</v>
      </c>
      <c r="C1804" s="276"/>
      <c r="D1804" s="386">
        <v>3</v>
      </c>
      <c r="E1804" s="386"/>
      <c r="F1804" s="386"/>
      <c r="G1804" s="386"/>
      <c r="H1804" s="386">
        <f t="shared" si="117"/>
        <v>3</v>
      </c>
    </row>
    <row r="1805" spans="1:8" s="275" customFormat="1" ht="10.15" x14ac:dyDescent="0.2">
      <c r="A1805" s="282"/>
      <c r="B1805" s="279" t="s">
        <v>313</v>
      </c>
      <c r="C1805" s="276"/>
      <c r="D1805" s="386">
        <v>3</v>
      </c>
      <c r="E1805" s="386"/>
      <c r="F1805" s="386"/>
      <c r="G1805" s="386"/>
      <c r="H1805" s="386">
        <f t="shared" si="117"/>
        <v>3</v>
      </c>
    </row>
    <row r="1806" spans="1:8" s="275" customFormat="1" ht="10.15" x14ac:dyDescent="0.2">
      <c r="A1806" s="282"/>
      <c r="B1806" s="279" t="s">
        <v>310</v>
      </c>
      <c r="C1806" s="276"/>
      <c r="D1806" s="386">
        <v>2</v>
      </c>
      <c r="E1806" s="386"/>
      <c r="F1806" s="386"/>
      <c r="G1806" s="386"/>
      <c r="H1806" s="386">
        <f t="shared" si="117"/>
        <v>2</v>
      </c>
    </row>
    <row r="1807" spans="1:8" s="275" customFormat="1" ht="10.15" x14ac:dyDescent="0.2">
      <c r="A1807" s="282"/>
      <c r="B1807" s="279" t="s">
        <v>262</v>
      </c>
      <c r="C1807" s="276"/>
      <c r="D1807" s="386">
        <v>3</v>
      </c>
      <c r="E1807" s="386"/>
      <c r="F1807" s="386"/>
      <c r="G1807" s="386"/>
      <c r="H1807" s="386">
        <f t="shared" si="117"/>
        <v>3</v>
      </c>
    </row>
    <row r="1808" spans="1:8" s="275" customFormat="1" ht="10.15" x14ac:dyDescent="0.2">
      <c r="A1808" s="282"/>
      <c r="B1808" s="279" t="s">
        <v>314</v>
      </c>
      <c r="C1808" s="276"/>
      <c r="D1808" s="386">
        <v>3</v>
      </c>
      <c r="E1808" s="386"/>
      <c r="F1808" s="386"/>
      <c r="G1808" s="386"/>
      <c r="H1808" s="386">
        <f t="shared" si="117"/>
        <v>3</v>
      </c>
    </row>
    <row r="1809" spans="1:8" s="275" customFormat="1" ht="10.15" x14ac:dyDescent="0.2">
      <c r="A1809" s="282"/>
      <c r="B1809" s="279" t="s">
        <v>315</v>
      </c>
      <c r="C1809" s="276"/>
      <c r="D1809" s="386">
        <v>3</v>
      </c>
      <c r="E1809" s="386"/>
      <c r="F1809" s="386"/>
      <c r="G1809" s="386"/>
      <c r="H1809" s="386">
        <f t="shared" si="117"/>
        <v>3</v>
      </c>
    </row>
    <row r="1810" spans="1:8" s="275" customFormat="1" ht="10.15" x14ac:dyDescent="0.2">
      <c r="A1810" s="282"/>
      <c r="B1810" s="279" t="s">
        <v>316</v>
      </c>
      <c r="C1810" s="276"/>
      <c r="D1810" s="386">
        <v>3</v>
      </c>
      <c r="E1810" s="386"/>
      <c r="F1810" s="386"/>
      <c r="G1810" s="386"/>
      <c r="H1810" s="386">
        <f t="shared" si="117"/>
        <v>3</v>
      </c>
    </row>
    <row r="1811" spans="1:8" s="275" customFormat="1" ht="10.15" x14ac:dyDescent="0.2">
      <c r="A1811" s="282"/>
      <c r="B1811" s="279" t="s">
        <v>317</v>
      </c>
      <c r="C1811" s="276"/>
      <c r="D1811" s="386">
        <v>3</v>
      </c>
      <c r="E1811" s="386"/>
      <c r="F1811" s="386"/>
      <c r="G1811" s="386"/>
      <c r="H1811" s="386">
        <f t="shared" si="117"/>
        <v>3</v>
      </c>
    </row>
    <row r="1812" spans="1:8" s="275" customFormat="1" ht="10.15" x14ac:dyDescent="0.2">
      <c r="A1812" s="282"/>
      <c r="B1812" s="279" t="s">
        <v>318</v>
      </c>
      <c r="C1812" s="276"/>
      <c r="D1812" s="386">
        <v>3</v>
      </c>
      <c r="E1812" s="386"/>
      <c r="F1812" s="386"/>
      <c r="G1812" s="386"/>
      <c r="H1812" s="386">
        <f t="shared" si="117"/>
        <v>3</v>
      </c>
    </row>
    <row r="1813" spans="1:8" s="275" customFormat="1" ht="10.15" x14ac:dyDescent="0.2">
      <c r="A1813" s="282"/>
      <c r="B1813" s="279" t="s">
        <v>266</v>
      </c>
      <c r="C1813" s="276"/>
      <c r="D1813" s="386">
        <v>3</v>
      </c>
      <c r="E1813" s="386"/>
      <c r="F1813" s="386"/>
      <c r="G1813" s="386"/>
      <c r="H1813" s="386">
        <f t="shared" si="117"/>
        <v>3</v>
      </c>
    </row>
    <row r="1814" spans="1:8" s="275" customFormat="1" ht="10.15" x14ac:dyDescent="0.2">
      <c r="A1814" s="282"/>
      <c r="B1814" s="279" t="s">
        <v>267</v>
      </c>
      <c r="C1814" s="276"/>
      <c r="D1814" s="386">
        <v>3</v>
      </c>
      <c r="E1814" s="386"/>
      <c r="F1814" s="386"/>
      <c r="G1814" s="386"/>
      <c r="H1814" s="386">
        <f t="shared" si="117"/>
        <v>3</v>
      </c>
    </row>
    <row r="1815" spans="1:8" s="275" customFormat="1" ht="10.15" x14ac:dyDescent="0.2">
      <c r="A1815" s="282"/>
      <c r="B1815" s="279" t="s">
        <v>268</v>
      </c>
      <c r="C1815" s="276"/>
      <c r="D1815" s="386">
        <v>3</v>
      </c>
      <c r="E1815" s="386"/>
      <c r="F1815" s="386"/>
      <c r="G1815" s="386"/>
      <c r="H1815" s="386">
        <f t="shared" si="117"/>
        <v>3</v>
      </c>
    </row>
    <row r="1816" spans="1:8" s="275" customFormat="1" ht="10.15" x14ac:dyDescent="0.2">
      <c r="A1816" s="282"/>
      <c r="B1816" s="279" t="s">
        <v>269</v>
      </c>
      <c r="C1816" s="276"/>
      <c r="D1816" s="386">
        <v>3</v>
      </c>
      <c r="E1816" s="386"/>
      <c r="F1816" s="386"/>
      <c r="G1816" s="386"/>
      <c r="H1816" s="386">
        <f t="shared" si="117"/>
        <v>3</v>
      </c>
    </row>
    <row r="1817" spans="1:8" s="275" customFormat="1" ht="10.15" x14ac:dyDescent="0.2">
      <c r="A1817" s="282"/>
      <c r="B1817" s="279" t="s">
        <v>270</v>
      </c>
      <c r="C1817" s="276"/>
      <c r="D1817" s="386">
        <v>3</v>
      </c>
      <c r="E1817" s="386"/>
      <c r="F1817" s="386"/>
      <c r="G1817" s="386"/>
      <c r="H1817" s="386">
        <f t="shared" si="117"/>
        <v>3</v>
      </c>
    </row>
    <row r="1818" spans="1:8" s="275" customFormat="1" ht="10.15" x14ac:dyDescent="0.2">
      <c r="A1818" s="282"/>
      <c r="B1818" s="279" t="s">
        <v>271</v>
      </c>
      <c r="C1818" s="276"/>
      <c r="D1818" s="386">
        <v>3</v>
      </c>
      <c r="E1818" s="386"/>
      <c r="F1818" s="386"/>
      <c r="G1818" s="386"/>
      <c r="H1818" s="386">
        <f t="shared" si="117"/>
        <v>3</v>
      </c>
    </row>
    <row r="1819" spans="1:8" s="275" customFormat="1" ht="10.15" x14ac:dyDescent="0.2">
      <c r="A1819" s="282"/>
      <c r="B1819" s="279" t="s">
        <v>272</v>
      </c>
      <c r="C1819" s="276"/>
      <c r="D1819" s="386">
        <v>3</v>
      </c>
      <c r="E1819" s="386"/>
      <c r="F1819" s="386"/>
      <c r="G1819" s="386"/>
      <c r="H1819" s="386">
        <f t="shared" si="117"/>
        <v>3</v>
      </c>
    </row>
    <row r="1820" spans="1:8" s="275" customFormat="1" ht="10.15" x14ac:dyDescent="0.2">
      <c r="A1820" s="282"/>
      <c r="B1820" s="279" t="s">
        <v>273</v>
      </c>
      <c r="C1820" s="276"/>
      <c r="D1820" s="386">
        <v>3</v>
      </c>
      <c r="E1820" s="386"/>
      <c r="F1820" s="386"/>
      <c r="G1820" s="386"/>
      <c r="H1820" s="386">
        <f t="shared" si="117"/>
        <v>3</v>
      </c>
    </row>
    <row r="1821" spans="1:8" s="275" customFormat="1" ht="10.15" x14ac:dyDescent="0.2">
      <c r="A1821" s="282"/>
      <c r="B1821" s="279" t="s">
        <v>274</v>
      </c>
      <c r="C1821" s="276"/>
      <c r="D1821" s="386">
        <v>3</v>
      </c>
      <c r="E1821" s="386"/>
      <c r="F1821" s="386"/>
      <c r="G1821" s="386"/>
      <c r="H1821" s="386">
        <f t="shared" si="117"/>
        <v>3</v>
      </c>
    </row>
    <row r="1822" spans="1:8" s="275" customFormat="1" ht="10.15" x14ac:dyDescent="0.2">
      <c r="A1822" s="282"/>
      <c r="B1822" s="279" t="s">
        <v>275</v>
      </c>
      <c r="C1822" s="276"/>
      <c r="D1822" s="386">
        <v>3</v>
      </c>
      <c r="E1822" s="386"/>
      <c r="F1822" s="386"/>
      <c r="G1822" s="386"/>
      <c r="H1822" s="386">
        <f t="shared" si="117"/>
        <v>3</v>
      </c>
    </row>
    <row r="1823" spans="1:8" s="275" customFormat="1" x14ac:dyDescent="0.2">
      <c r="A1823" s="282"/>
      <c r="B1823" s="284" t="s">
        <v>285</v>
      </c>
      <c r="C1823" s="276"/>
      <c r="D1823" s="386"/>
      <c r="E1823" s="386"/>
      <c r="F1823" s="386"/>
      <c r="G1823" s="386"/>
      <c r="H1823" s="386"/>
    </row>
    <row r="1824" spans="1:8" s="275" customFormat="1" ht="10.15" x14ac:dyDescent="0.2">
      <c r="A1824" s="282"/>
      <c r="B1824" s="279" t="s">
        <v>283</v>
      </c>
      <c r="C1824" s="276"/>
      <c r="D1824" s="386">
        <v>1</v>
      </c>
      <c r="E1824" s="386"/>
      <c r="F1824" s="386"/>
      <c r="G1824" s="386"/>
      <c r="H1824" s="386">
        <f t="shared" ref="H1824" si="118">ROUND(PRODUCT(D1824:G1824),2)</f>
        <v>1</v>
      </c>
    </row>
    <row r="1825" spans="1:8" s="275" customFormat="1" ht="10.15" x14ac:dyDescent="0.2">
      <c r="A1825" s="282"/>
      <c r="B1825" s="284" t="s">
        <v>327</v>
      </c>
      <c r="C1825" s="276"/>
      <c r="D1825" s="386"/>
      <c r="E1825" s="386"/>
      <c r="F1825" s="386"/>
      <c r="G1825" s="386"/>
      <c r="H1825" s="386"/>
    </row>
    <row r="1826" spans="1:8" s="275" customFormat="1" x14ac:dyDescent="0.2">
      <c r="A1826" s="282"/>
      <c r="B1826" s="284" t="s">
        <v>308</v>
      </c>
      <c r="C1826" s="276"/>
      <c r="D1826" s="386"/>
      <c r="E1826" s="386"/>
      <c r="F1826" s="386"/>
      <c r="G1826" s="386"/>
      <c r="H1826" s="386"/>
    </row>
    <row r="1827" spans="1:8" s="275" customFormat="1" ht="10.15" x14ac:dyDescent="0.2">
      <c r="A1827" s="282"/>
      <c r="B1827" s="279" t="s">
        <v>287</v>
      </c>
      <c r="C1827" s="276"/>
      <c r="D1827" s="386"/>
      <c r="E1827" s="386"/>
      <c r="F1827" s="386"/>
      <c r="G1827" s="386"/>
      <c r="H1827" s="386"/>
    </row>
    <row r="1828" spans="1:8" s="275" customFormat="1" ht="10.15" x14ac:dyDescent="0.2">
      <c r="A1828" s="282"/>
      <c r="B1828" s="279" t="s">
        <v>257</v>
      </c>
      <c r="C1828" s="276"/>
      <c r="D1828" s="386">
        <v>1</v>
      </c>
      <c r="E1828" s="386"/>
      <c r="F1828" s="386"/>
      <c r="G1828" s="386"/>
      <c r="H1828" s="386">
        <f t="shared" ref="H1828:H1850" si="119">ROUND(PRODUCT(D1828:G1828),2)</f>
        <v>1</v>
      </c>
    </row>
    <row r="1829" spans="1:8" s="275" customFormat="1" x14ac:dyDescent="0.2">
      <c r="A1829" s="282"/>
      <c r="B1829" s="279" t="s">
        <v>258</v>
      </c>
      <c r="C1829" s="276"/>
      <c r="D1829" s="386">
        <v>1</v>
      </c>
      <c r="E1829" s="386"/>
      <c r="F1829" s="386"/>
      <c r="G1829" s="386"/>
      <c r="H1829" s="386">
        <f t="shared" si="119"/>
        <v>1</v>
      </c>
    </row>
    <row r="1830" spans="1:8" s="275" customFormat="1" x14ac:dyDescent="0.2">
      <c r="A1830" s="282"/>
      <c r="B1830" s="279" t="s">
        <v>259</v>
      </c>
      <c r="C1830" s="276"/>
      <c r="D1830" s="386">
        <v>1</v>
      </c>
      <c r="E1830" s="386"/>
      <c r="F1830" s="386"/>
      <c r="G1830" s="386"/>
      <c r="H1830" s="386">
        <f t="shared" si="119"/>
        <v>1</v>
      </c>
    </row>
    <row r="1831" spans="1:8" s="275" customFormat="1" ht="10.15" x14ac:dyDescent="0.2">
      <c r="A1831" s="282"/>
      <c r="B1831" s="279" t="s">
        <v>311</v>
      </c>
      <c r="C1831" s="276"/>
      <c r="D1831" s="386">
        <v>3</v>
      </c>
      <c r="E1831" s="386"/>
      <c r="F1831" s="386"/>
      <c r="G1831" s="386"/>
      <c r="H1831" s="386">
        <f t="shared" si="119"/>
        <v>3</v>
      </c>
    </row>
    <row r="1832" spans="1:8" s="275" customFormat="1" ht="10.15" x14ac:dyDescent="0.2">
      <c r="A1832" s="282"/>
      <c r="B1832" s="279" t="s">
        <v>312</v>
      </c>
      <c r="C1832" s="276"/>
      <c r="D1832" s="386">
        <v>3</v>
      </c>
      <c r="E1832" s="386"/>
      <c r="F1832" s="386"/>
      <c r="G1832" s="386"/>
      <c r="H1832" s="386">
        <f t="shared" si="119"/>
        <v>3</v>
      </c>
    </row>
    <row r="1833" spans="1:8" s="275" customFormat="1" ht="10.15" x14ac:dyDescent="0.2">
      <c r="A1833" s="282"/>
      <c r="B1833" s="279" t="s">
        <v>313</v>
      </c>
      <c r="C1833" s="276"/>
      <c r="D1833" s="386">
        <v>3</v>
      </c>
      <c r="E1833" s="386"/>
      <c r="F1833" s="386"/>
      <c r="G1833" s="386"/>
      <c r="H1833" s="386">
        <f t="shared" si="119"/>
        <v>3</v>
      </c>
    </row>
    <row r="1834" spans="1:8" s="275" customFormat="1" ht="10.15" x14ac:dyDescent="0.2">
      <c r="A1834" s="282"/>
      <c r="B1834" s="279" t="s">
        <v>310</v>
      </c>
      <c r="C1834" s="276"/>
      <c r="D1834" s="386">
        <v>2</v>
      </c>
      <c r="E1834" s="386"/>
      <c r="F1834" s="386"/>
      <c r="G1834" s="386"/>
      <c r="H1834" s="386">
        <f t="shared" si="119"/>
        <v>2</v>
      </c>
    </row>
    <row r="1835" spans="1:8" s="275" customFormat="1" ht="10.15" x14ac:dyDescent="0.2">
      <c r="A1835" s="282"/>
      <c r="B1835" s="279" t="s">
        <v>262</v>
      </c>
      <c r="C1835" s="276"/>
      <c r="D1835" s="386">
        <v>3</v>
      </c>
      <c r="E1835" s="386"/>
      <c r="F1835" s="386"/>
      <c r="G1835" s="386"/>
      <c r="H1835" s="386">
        <f t="shared" si="119"/>
        <v>3</v>
      </c>
    </row>
    <row r="1836" spans="1:8" s="275" customFormat="1" ht="10.15" x14ac:dyDescent="0.2">
      <c r="A1836" s="282"/>
      <c r="B1836" s="279" t="s">
        <v>314</v>
      </c>
      <c r="C1836" s="276"/>
      <c r="D1836" s="386">
        <v>3</v>
      </c>
      <c r="E1836" s="386"/>
      <c r="F1836" s="386"/>
      <c r="G1836" s="386"/>
      <c r="H1836" s="386">
        <f t="shared" si="119"/>
        <v>3</v>
      </c>
    </row>
    <row r="1837" spans="1:8" s="275" customFormat="1" ht="10.15" x14ac:dyDescent="0.2">
      <c r="A1837" s="282"/>
      <c r="B1837" s="279" t="s">
        <v>315</v>
      </c>
      <c r="C1837" s="276"/>
      <c r="D1837" s="386">
        <v>3</v>
      </c>
      <c r="E1837" s="386"/>
      <c r="F1837" s="386"/>
      <c r="G1837" s="386"/>
      <c r="H1837" s="386">
        <f t="shared" si="119"/>
        <v>3</v>
      </c>
    </row>
    <row r="1838" spans="1:8" s="275" customFormat="1" ht="10.15" x14ac:dyDescent="0.2">
      <c r="A1838" s="282"/>
      <c r="B1838" s="279" t="s">
        <v>316</v>
      </c>
      <c r="C1838" s="276"/>
      <c r="D1838" s="386">
        <v>3</v>
      </c>
      <c r="E1838" s="386"/>
      <c r="F1838" s="386"/>
      <c r="G1838" s="386"/>
      <c r="H1838" s="386">
        <f t="shared" si="119"/>
        <v>3</v>
      </c>
    </row>
    <row r="1839" spans="1:8" s="275" customFormat="1" ht="10.15" x14ac:dyDescent="0.2">
      <c r="A1839" s="282"/>
      <c r="B1839" s="279" t="s">
        <v>317</v>
      </c>
      <c r="C1839" s="276"/>
      <c r="D1839" s="386">
        <v>3</v>
      </c>
      <c r="E1839" s="386"/>
      <c r="F1839" s="386"/>
      <c r="G1839" s="386"/>
      <c r="H1839" s="386">
        <f t="shared" si="119"/>
        <v>3</v>
      </c>
    </row>
    <row r="1840" spans="1:8" s="275" customFormat="1" ht="10.15" x14ac:dyDescent="0.2">
      <c r="A1840" s="282"/>
      <c r="B1840" s="279" t="s">
        <v>318</v>
      </c>
      <c r="C1840" s="276"/>
      <c r="D1840" s="386">
        <v>3</v>
      </c>
      <c r="E1840" s="386"/>
      <c r="F1840" s="386"/>
      <c r="G1840" s="386"/>
      <c r="H1840" s="386">
        <f t="shared" si="119"/>
        <v>3</v>
      </c>
    </row>
    <row r="1841" spans="1:8" s="275" customFormat="1" ht="10.15" x14ac:dyDescent="0.2">
      <c r="A1841" s="282"/>
      <c r="B1841" s="279" t="s">
        <v>266</v>
      </c>
      <c r="C1841" s="276"/>
      <c r="D1841" s="386">
        <v>3</v>
      </c>
      <c r="E1841" s="386"/>
      <c r="F1841" s="386"/>
      <c r="G1841" s="386"/>
      <c r="H1841" s="386">
        <f t="shared" si="119"/>
        <v>3</v>
      </c>
    </row>
    <row r="1842" spans="1:8" s="275" customFormat="1" ht="10.15" x14ac:dyDescent="0.2">
      <c r="A1842" s="282"/>
      <c r="B1842" s="279" t="s">
        <v>267</v>
      </c>
      <c r="C1842" s="276"/>
      <c r="D1842" s="386">
        <v>3</v>
      </c>
      <c r="E1842" s="386"/>
      <c r="F1842" s="386"/>
      <c r="G1842" s="386"/>
      <c r="H1842" s="386">
        <f t="shared" si="119"/>
        <v>3</v>
      </c>
    </row>
    <row r="1843" spans="1:8" s="275" customFormat="1" ht="10.15" x14ac:dyDescent="0.2">
      <c r="A1843" s="282"/>
      <c r="B1843" s="279" t="s">
        <v>268</v>
      </c>
      <c r="C1843" s="276"/>
      <c r="D1843" s="386">
        <v>3</v>
      </c>
      <c r="E1843" s="386"/>
      <c r="F1843" s="386"/>
      <c r="G1843" s="386"/>
      <c r="H1843" s="386">
        <f t="shared" si="119"/>
        <v>3</v>
      </c>
    </row>
    <row r="1844" spans="1:8" s="275" customFormat="1" ht="10.15" x14ac:dyDescent="0.2">
      <c r="A1844" s="282"/>
      <c r="B1844" s="279" t="s">
        <v>269</v>
      </c>
      <c r="C1844" s="276"/>
      <c r="D1844" s="386">
        <v>3</v>
      </c>
      <c r="E1844" s="386"/>
      <c r="F1844" s="386"/>
      <c r="G1844" s="386"/>
      <c r="H1844" s="386">
        <f t="shared" si="119"/>
        <v>3</v>
      </c>
    </row>
    <row r="1845" spans="1:8" s="275" customFormat="1" ht="10.15" x14ac:dyDescent="0.2">
      <c r="A1845" s="282"/>
      <c r="B1845" s="279" t="s">
        <v>270</v>
      </c>
      <c r="C1845" s="276"/>
      <c r="D1845" s="386">
        <v>3</v>
      </c>
      <c r="E1845" s="386"/>
      <c r="F1845" s="386"/>
      <c r="G1845" s="386"/>
      <c r="H1845" s="386">
        <f t="shared" si="119"/>
        <v>3</v>
      </c>
    </row>
    <row r="1846" spans="1:8" s="275" customFormat="1" ht="10.15" x14ac:dyDescent="0.2">
      <c r="A1846" s="282"/>
      <c r="B1846" s="279" t="s">
        <v>271</v>
      </c>
      <c r="C1846" s="276"/>
      <c r="D1846" s="386">
        <v>3</v>
      </c>
      <c r="E1846" s="386"/>
      <c r="F1846" s="386"/>
      <c r="G1846" s="386"/>
      <c r="H1846" s="386">
        <f t="shared" si="119"/>
        <v>3</v>
      </c>
    </row>
    <row r="1847" spans="1:8" s="275" customFormat="1" ht="10.15" x14ac:dyDescent="0.2">
      <c r="A1847" s="282"/>
      <c r="B1847" s="279" t="s">
        <v>272</v>
      </c>
      <c r="C1847" s="276"/>
      <c r="D1847" s="386">
        <v>3</v>
      </c>
      <c r="E1847" s="386"/>
      <c r="F1847" s="386"/>
      <c r="G1847" s="386"/>
      <c r="H1847" s="386">
        <f t="shared" si="119"/>
        <v>3</v>
      </c>
    </row>
    <row r="1848" spans="1:8" s="275" customFormat="1" ht="10.15" x14ac:dyDescent="0.2">
      <c r="A1848" s="282"/>
      <c r="B1848" s="279" t="s">
        <v>273</v>
      </c>
      <c r="C1848" s="276"/>
      <c r="D1848" s="386">
        <v>3</v>
      </c>
      <c r="E1848" s="386"/>
      <c r="F1848" s="386"/>
      <c r="G1848" s="386"/>
      <c r="H1848" s="386">
        <f t="shared" si="119"/>
        <v>3</v>
      </c>
    </row>
    <row r="1849" spans="1:8" s="275" customFormat="1" ht="10.15" x14ac:dyDescent="0.2">
      <c r="A1849" s="282"/>
      <c r="B1849" s="279" t="s">
        <v>274</v>
      </c>
      <c r="C1849" s="276"/>
      <c r="D1849" s="386">
        <v>3</v>
      </c>
      <c r="E1849" s="386"/>
      <c r="F1849" s="386"/>
      <c r="G1849" s="386"/>
      <c r="H1849" s="386">
        <f t="shared" si="119"/>
        <v>3</v>
      </c>
    </row>
    <row r="1850" spans="1:8" s="275" customFormat="1" ht="10.15" x14ac:dyDescent="0.2">
      <c r="A1850" s="282"/>
      <c r="B1850" s="279" t="s">
        <v>275</v>
      </c>
      <c r="C1850" s="276"/>
      <c r="D1850" s="386">
        <v>3</v>
      </c>
      <c r="E1850" s="386"/>
      <c r="F1850" s="386"/>
      <c r="G1850" s="386"/>
      <c r="H1850" s="386">
        <f t="shared" si="119"/>
        <v>3</v>
      </c>
    </row>
    <row r="1851" spans="1:8" s="275" customFormat="1" ht="10.15" x14ac:dyDescent="0.2">
      <c r="A1851" s="282"/>
      <c r="B1851" s="284" t="str">
        <f>"Total item "&amp;A1797</f>
        <v>Total item 10.12</v>
      </c>
      <c r="C1851" s="276"/>
      <c r="D1851" s="386"/>
      <c r="E1851" s="386"/>
      <c r="F1851" s="386"/>
      <c r="G1851" s="386"/>
      <c r="H1851" s="383">
        <f>SUM(H1801:H1850)</f>
        <v>124</v>
      </c>
    </row>
    <row r="1852" spans="1:8" s="275" customFormat="1" ht="10.15" x14ac:dyDescent="0.2">
      <c r="A1852" s="282"/>
      <c r="B1852" s="126"/>
      <c r="C1852" s="119"/>
      <c r="D1852" s="384"/>
      <c r="E1852" s="384"/>
      <c r="F1852" s="384"/>
      <c r="G1852" s="384"/>
      <c r="H1852" s="384"/>
    </row>
    <row r="1853" spans="1:8" s="258" customFormat="1" ht="45" x14ac:dyDescent="0.2">
      <c r="A1853" s="280" t="s">
        <v>114</v>
      </c>
      <c r="B1853" s="285" t="s">
        <v>1345</v>
      </c>
      <c r="C1853" s="281" t="s">
        <v>204</v>
      </c>
      <c r="D1853" s="383"/>
      <c r="E1853" s="383"/>
      <c r="F1853" s="383"/>
      <c r="G1853" s="383"/>
      <c r="H1853" s="383"/>
    </row>
    <row r="1854" spans="1:8" s="275" customFormat="1" x14ac:dyDescent="0.2">
      <c r="A1854" s="282"/>
      <c r="B1854" s="284" t="s">
        <v>308</v>
      </c>
      <c r="C1854" s="276"/>
      <c r="D1854" s="386"/>
      <c r="E1854" s="386"/>
      <c r="F1854" s="386"/>
      <c r="G1854" s="386"/>
      <c r="H1854" s="386"/>
    </row>
    <row r="1855" spans="1:8" s="275" customFormat="1" x14ac:dyDescent="0.2">
      <c r="A1855" s="282"/>
      <c r="B1855" s="279" t="s">
        <v>319</v>
      </c>
      <c r="C1855" s="276"/>
      <c r="D1855" s="386">
        <v>1</v>
      </c>
      <c r="E1855" s="386"/>
      <c r="F1855" s="386"/>
      <c r="G1855" s="386"/>
      <c r="H1855" s="386">
        <f t="shared" ref="H1855" si="120">ROUND(PRODUCT(D1855:G1855),2)</f>
        <v>1</v>
      </c>
    </row>
    <row r="1856" spans="1:8" s="275" customFormat="1" ht="10.15" x14ac:dyDescent="0.2">
      <c r="A1856" s="282"/>
      <c r="B1856" s="284" t="str">
        <f>"Total item "&amp;A1853</f>
        <v>Total item 10.13</v>
      </c>
      <c r="C1856" s="276"/>
      <c r="D1856" s="386"/>
      <c r="E1856" s="386"/>
      <c r="F1856" s="386"/>
      <c r="G1856" s="386"/>
      <c r="H1856" s="383">
        <f>SUM(H1855:H1855)</f>
        <v>1</v>
      </c>
    </row>
    <row r="1857" spans="1:8 16374:16374" s="275" customFormat="1" ht="10.15" x14ac:dyDescent="0.2">
      <c r="A1857" s="282"/>
      <c r="B1857" s="126"/>
      <c r="C1857" s="119"/>
      <c r="D1857" s="384"/>
      <c r="E1857" s="384"/>
      <c r="F1857" s="384"/>
      <c r="G1857" s="384"/>
      <c r="H1857" s="384"/>
    </row>
    <row r="1858" spans="1:8 16374:16374" s="258" customFormat="1" ht="51" x14ac:dyDescent="0.2">
      <c r="A1858" s="280" t="s">
        <v>115</v>
      </c>
      <c r="B1858" s="261" t="s">
        <v>326</v>
      </c>
      <c r="C1858" s="281" t="s">
        <v>111</v>
      </c>
      <c r="D1858" s="383"/>
      <c r="E1858" s="383"/>
      <c r="F1858" s="383"/>
      <c r="G1858" s="383"/>
      <c r="H1858" s="383"/>
    </row>
    <row r="1859" spans="1:8 16374:16374" s="275" customFormat="1" x14ac:dyDescent="0.2">
      <c r="A1859" s="282"/>
      <c r="B1859" s="284" t="s">
        <v>226</v>
      </c>
      <c r="C1859" s="276"/>
      <c r="D1859" s="386">
        <v>9</v>
      </c>
      <c r="E1859" s="386"/>
      <c r="F1859" s="386"/>
      <c r="G1859" s="386"/>
      <c r="H1859" s="386">
        <f t="shared" ref="H1859:H1860" si="121">ROUND(PRODUCT(D1859:G1859),2)</f>
        <v>9</v>
      </c>
    </row>
    <row r="1860" spans="1:8 16374:16374" s="275" customFormat="1" ht="10.15" x14ac:dyDescent="0.2">
      <c r="A1860" s="282"/>
      <c r="B1860" s="284" t="s">
        <v>1172</v>
      </c>
      <c r="C1860" s="276"/>
      <c r="D1860" s="386">
        <v>5</v>
      </c>
      <c r="E1860" s="386"/>
      <c r="F1860" s="386"/>
      <c r="G1860" s="386"/>
      <c r="H1860" s="386">
        <f t="shared" si="121"/>
        <v>5</v>
      </c>
    </row>
    <row r="1861" spans="1:8 16374:16374" s="275" customFormat="1" ht="10.15" x14ac:dyDescent="0.2">
      <c r="A1861" s="282"/>
      <c r="B1861" s="284" t="str">
        <f>"Total item "&amp;A1858</f>
        <v>Total item 10.14</v>
      </c>
      <c r="C1861" s="276"/>
      <c r="D1861" s="386"/>
      <c r="E1861" s="386"/>
      <c r="F1861" s="386"/>
      <c r="G1861" s="386"/>
      <c r="H1861" s="383">
        <f>SUM(H1859:H1860)</f>
        <v>14</v>
      </c>
    </row>
    <row r="1862" spans="1:8 16374:16374" s="275" customFormat="1" ht="10.15" x14ac:dyDescent="0.2">
      <c r="A1862" s="282"/>
      <c r="B1862" s="126"/>
      <c r="C1862" s="119"/>
      <c r="D1862" s="384"/>
      <c r="E1862" s="384"/>
      <c r="F1862" s="384"/>
      <c r="G1862" s="384"/>
      <c r="H1862" s="384"/>
    </row>
    <row r="1863" spans="1:8 16374:16374" s="258" customFormat="1" ht="20.45" x14ac:dyDescent="0.2">
      <c r="A1863" s="280" t="s">
        <v>116</v>
      </c>
      <c r="B1863" s="261" t="s">
        <v>883</v>
      </c>
      <c r="C1863" s="281" t="s">
        <v>138</v>
      </c>
      <c r="D1863" s="383"/>
      <c r="E1863" s="383"/>
      <c r="F1863" s="383"/>
      <c r="G1863" s="383"/>
      <c r="H1863" s="383"/>
    </row>
    <row r="1864" spans="1:8 16374:16374" s="275" customFormat="1" ht="10.15" x14ac:dyDescent="0.2">
      <c r="A1864" s="282"/>
      <c r="B1864" s="284"/>
      <c r="C1864" s="276"/>
      <c r="D1864" s="386">
        <v>5</v>
      </c>
      <c r="E1864" s="386"/>
      <c r="F1864" s="386"/>
      <c r="G1864" s="386"/>
      <c r="H1864" s="386">
        <f t="shared" ref="H1864" si="122">ROUND(PRODUCT(D1864:G1864),2)</f>
        <v>5</v>
      </c>
    </row>
    <row r="1865" spans="1:8 16374:16374" s="275" customFormat="1" ht="10.15" x14ac:dyDescent="0.2">
      <c r="A1865" s="282"/>
      <c r="B1865" s="284" t="str">
        <f>"Total item "&amp;A1863</f>
        <v>Total item 10.15</v>
      </c>
      <c r="C1865" s="276"/>
      <c r="D1865" s="386"/>
      <c r="E1865" s="386"/>
      <c r="F1865" s="386"/>
      <c r="G1865" s="386"/>
      <c r="H1865" s="383">
        <f>SUM(H1864)</f>
        <v>5</v>
      </c>
      <c r="XET1865" s="275">
        <f>SUM(B1865)</f>
        <v>0</v>
      </c>
    </row>
    <row r="1866" spans="1:8 16374:16374" s="275" customFormat="1" ht="10.15" x14ac:dyDescent="0.2">
      <c r="A1866" s="282"/>
      <c r="B1866" s="126"/>
      <c r="C1866" s="119"/>
      <c r="D1866" s="384"/>
      <c r="E1866" s="384"/>
      <c r="F1866" s="384"/>
      <c r="G1866" s="384"/>
      <c r="H1866" s="384"/>
    </row>
    <row r="1867" spans="1:8 16374:16374" s="258" customFormat="1" ht="20.45" x14ac:dyDescent="0.2">
      <c r="A1867" s="280" t="s">
        <v>432</v>
      </c>
      <c r="B1867" s="261" t="s">
        <v>932</v>
      </c>
      <c r="C1867" s="281" t="s">
        <v>138</v>
      </c>
      <c r="D1867" s="383"/>
      <c r="E1867" s="383"/>
      <c r="F1867" s="383"/>
      <c r="G1867" s="383"/>
      <c r="H1867" s="383"/>
    </row>
    <row r="1868" spans="1:8 16374:16374" s="275" customFormat="1" ht="10.15" x14ac:dyDescent="0.2">
      <c r="A1868" s="282"/>
      <c r="B1868" s="284"/>
      <c r="C1868" s="276"/>
      <c r="D1868" s="386">
        <v>7</v>
      </c>
      <c r="E1868" s="386"/>
      <c r="F1868" s="386"/>
      <c r="G1868" s="386"/>
      <c r="H1868" s="386">
        <f t="shared" ref="H1868" si="123">ROUND(PRODUCT(D1868:G1868),2)</f>
        <v>7</v>
      </c>
    </row>
    <row r="1869" spans="1:8 16374:16374" s="275" customFormat="1" ht="10.15" x14ac:dyDescent="0.2">
      <c r="A1869" s="282"/>
      <c r="B1869" s="284" t="str">
        <f>"Total item "&amp;A1867</f>
        <v>Total item 10.16</v>
      </c>
      <c r="C1869" s="276"/>
      <c r="D1869" s="386"/>
      <c r="E1869" s="386"/>
      <c r="F1869" s="386"/>
      <c r="G1869" s="386"/>
      <c r="H1869" s="383">
        <f>SUM(H1868)</f>
        <v>7</v>
      </c>
      <c r="XET1869" s="275">
        <f>SUM(B1869)</f>
        <v>0</v>
      </c>
    </row>
    <row r="1870" spans="1:8 16374:16374" s="275" customFormat="1" ht="10.15" x14ac:dyDescent="0.2">
      <c r="A1870" s="282"/>
      <c r="B1870" s="126"/>
      <c r="C1870" s="119"/>
      <c r="D1870" s="384"/>
      <c r="E1870" s="384"/>
      <c r="F1870" s="384"/>
      <c r="G1870" s="384"/>
      <c r="H1870" s="384"/>
    </row>
    <row r="1871" spans="1:8 16374:16374" s="258" customFormat="1" ht="45" x14ac:dyDescent="0.2">
      <c r="A1871" s="280" t="s">
        <v>117</v>
      </c>
      <c r="B1871" s="285" t="s">
        <v>844</v>
      </c>
      <c r="C1871" s="281" t="s">
        <v>138</v>
      </c>
      <c r="D1871" s="383"/>
      <c r="E1871" s="383"/>
      <c r="F1871" s="383"/>
      <c r="G1871" s="383"/>
      <c r="H1871" s="383"/>
    </row>
    <row r="1872" spans="1:8 16374:16374" s="275" customFormat="1" x14ac:dyDescent="0.2">
      <c r="A1872" s="282"/>
      <c r="B1872" s="284" t="s">
        <v>308</v>
      </c>
      <c r="C1872" s="276"/>
      <c r="D1872" s="386"/>
      <c r="E1872" s="386"/>
      <c r="F1872" s="386"/>
      <c r="G1872" s="386"/>
      <c r="H1872" s="386"/>
    </row>
    <row r="1873" spans="1:8" s="275" customFormat="1" ht="10.15" x14ac:dyDescent="0.2">
      <c r="A1873" s="282"/>
      <c r="B1873" s="279" t="s">
        <v>287</v>
      </c>
      <c r="C1873" s="276"/>
      <c r="D1873" s="386"/>
      <c r="E1873" s="386"/>
      <c r="F1873" s="386"/>
      <c r="G1873" s="386"/>
      <c r="H1873" s="386"/>
    </row>
    <row r="1874" spans="1:8" s="275" customFormat="1" ht="10.15" x14ac:dyDescent="0.2">
      <c r="A1874" s="282"/>
      <c r="B1874" s="279" t="s">
        <v>257</v>
      </c>
      <c r="C1874" s="276"/>
      <c r="D1874" s="386">
        <v>1</v>
      </c>
      <c r="E1874" s="386"/>
      <c r="F1874" s="386"/>
      <c r="G1874" s="386"/>
      <c r="H1874" s="386">
        <f t="shared" ref="H1874:H1899" si="124">ROUND(PRODUCT(D1874:G1874),2)</f>
        <v>1</v>
      </c>
    </row>
    <row r="1875" spans="1:8" s="275" customFormat="1" x14ac:dyDescent="0.2">
      <c r="A1875" s="282"/>
      <c r="B1875" s="279" t="s">
        <v>258</v>
      </c>
      <c r="C1875" s="276"/>
      <c r="D1875" s="386">
        <v>1</v>
      </c>
      <c r="E1875" s="386"/>
      <c r="F1875" s="386"/>
      <c r="G1875" s="386"/>
      <c r="H1875" s="386">
        <f t="shared" si="124"/>
        <v>1</v>
      </c>
    </row>
    <row r="1876" spans="1:8" s="275" customFormat="1" ht="10.15" x14ac:dyDescent="0.2">
      <c r="A1876" s="282"/>
      <c r="B1876" s="279" t="s">
        <v>311</v>
      </c>
      <c r="C1876" s="276"/>
      <c r="D1876" s="386">
        <v>4</v>
      </c>
      <c r="E1876" s="386"/>
      <c r="F1876" s="386"/>
      <c r="G1876" s="386"/>
      <c r="H1876" s="386">
        <f t="shared" si="124"/>
        <v>4</v>
      </c>
    </row>
    <row r="1877" spans="1:8" s="275" customFormat="1" ht="10.15" x14ac:dyDescent="0.2">
      <c r="A1877" s="282"/>
      <c r="B1877" s="279" t="s">
        <v>312</v>
      </c>
      <c r="C1877" s="276"/>
      <c r="D1877" s="386">
        <v>4</v>
      </c>
      <c r="E1877" s="386"/>
      <c r="F1877" s="386"/>
      <c r="G1877" s="386"/>
      <c r="H1877" s="386">
        <f t="shared" si="124"/>
        <v>4</v>
      </c>
    </row>
    <row r="1878" spans="1:8" s="275" customFormat="1" ht="10.15" x14ac:dyDescent="0.2">
      <c r="A1878" s="282"/>
      <c r="B1878" s="279" t="s">
        <v>313</v>
      </c>
      <c r="C1878" s="276"/>
      <c r="D1878" s="386">
        <v>4</v>
      </c>
      <c r="E1878" s="386"/>
      <c r="F1878" s="386"/>
      <c r="G1878" s="386"/>
      <c r="H1878" s="386">
        <f t="shared" si="124"/>
        <v>4</v>
      </c>
    </row>
    <row r="1879" spans="1:8" s="275" customFormat="1" ht="10.15" x14ac:dyDescent="0.2">
      <c r="A1879" s="282"/>
      <c r="B1879" s="279" t="s">
        <v>310</v>
      </c>
      <c r="C1879" s="276"/>
      <c r="D1879" s="386">
        <v>4</v>
      </c>
      <c r="E1879" s="386"/>
      <c r="F1879" s="386"/>
      <c r="G1879" s="386"/>
      <c r="H1879" s="386">
        <f t="shared" si="124"/>
        <v>4</v>
      </c>
    </row>
    <row r="1880" spans="1:8" s="275" customFormat="1" ht="10.15" x14ac:dyDescent="0.2">
      <c r="A1880" s="282"/>
      <c r="B1880" s="279" t="s">
        <v>262</v>
      </c>
      <c r="C1880" s="276"/>
      <c r="D1880" s="386">
        <v>4</v>
      </c>
      <c r="E1880" s="386"/>
      <c r="F1880" s="386"/>
      <c r="G1880" s="386"/>
      <c r="H1880" s="386">
        <f t="shared" si="124"/>
        <v>4</v>
      </c>
    </row>
    <row r="1881" spans="1:8" s="275" customFormat="1" ht="10.15" x14ac:dyDescent="0.2">
      <c r="A1881" s="282"/>
      <c r="B1881" s="279" t="s">
        <v>314</v>
      </c>
      <c r="C1881" s="276"/>
      <c r="D1881" s="386">
        <v>4</v>
      </c>
      <c r="E1881" s="386"/>
      <c r="F1881" s="386"/>
      <c r="G1881" s="386"/>
      <c r="H1881" s="386">
        <f t="shared" si="124"/>
        <v>4</v>
      </c>
    </row>
    <row r="1882" spans="1:8" s="275" customFormat="1" ht="10.15" x14ac:dyDescent="0.2">
      <c r="A1882" s="282"/>
      <c r="B1882" s="279" t="s">
        <v>315</v>
      </c>
      <c r="C1882" s="276"/>
      <c r="D1882" s="386">
        <v>4</v>
      </c>
      <c r="E1882" s="386"/>
      <c r="F1882" s="386"/>
      <c r="G1882" s="386"/>
      <c r="H1882" s="386">
        <f t="shared" si="124"/>
        <v>4</v>
      </c>
    </row>
    <row r="1883" spans="1:8" s="275" customFormat="1" ht="10.15" x14ac:dyDescent="0.2">
      <c r="A1883" s="282"/>
      <c r="B1883" s="279" t="s">
        <v>316</v>
      </c>
      <c r="C1883" s="276"/>
      <c r="D1883" s="386">
        <v>4</v>
      </c>
      <c r="E1883" s="386"/>
      <c r="F1883" s="386"/>
      <c r="G1883" s="386"/>
      <c r="H1883" s="386">
        <f t="shared" si="124"/>
        <v>4</v>
      </c>
    </row>
    <row r="1884" spans="1:8" s="275" customFormat="1" ht="10.15" x14ac:dyDescent="0.2">
      <c r="A1884" s="282"/>
      <c r="B1884" s="279" t="s">
        <v>317</v>
      </c>
      <c r="C1884" s="276"/>
      <c r="D1884" s="386">
        <v>4</v>
      </c>
      <c r="E1884" s="386"/>
      <c r="F1884" s="386"/>
      <c r="G1884" s="386"/>
      <c r="H1884" s="386">
        <f t="shared" si="124"/>
        <v>4</v>
      </c>
    </row>
    <row r="1885" spans="1:8" s="275" customFormat="1" ht="10.15" x14ac:dyDescent="0.2">
      <c r="A1885" s="282"/>
      <c r="B1885" s="279" t="s">
        <v>318</v>
      </c>
      <c r="C1885" s="276"/>
      <c r="D1885" s="386">
        <v>4</v>
      </c>
      <c r="E1885" s="386"/>
      <c r="F1885" s="386"/>
      <c r="G1885" s="386"/>
      <c r="H1885" s="386">
        <f t="shared" si="124"/>
        <v>4</v>
      </c>
    </row>
    <row r="1886" spans="1:8" s="275" customFormat="1" ht="10.15" x14ac:dyDescent="0.2">
      <c r="A1886" s="282"/>
      <c r="B1886" s="279" t="s">
        <v>266</v>
      </c>
      <c r="C1886" s="276"/>
      <c r="D1886" s="386">
        <v>4</v>
      </c>
      <c r="E1886" s="386"/>
      <c r="F1886" s="386"/>
      <c r="G1886" s="386"/>
      <c r="H1886" s="386">
        <f t="shared" si="124"/>
        <v>4</v>
      </c>
    </row>
    <row r="1887" spans="1:8" s="275" customFormat="1" ht="10.15" x14ac:dyDescent="0.2">
      <c r="A1887" s="282"/>
      <c r="B1887" s="279" t="s">
        <v>267</v>
      </c>
      <c r="C1887" s="276"/>
      <c r="D1887" s="386">
        <v>4</v>
      </c>
      <c r="E1887" s="386"/>
      <c r="F1887" s="386"/>
      <c r="G1887" s="386"/>
      <c r="H1887" s="386">
        <f t="shared" si="124"/>
        <v>4</v>
      </c>
    </row>
    <row r="1888" spans="1:8" s="275" customFormat="1" ht="10.15" x14ac:dyDescent="0.2">
      <c r="A1888" s="282"/>
      <c r="B1888" s="279" t="s">
        <v>268</v>
      </c>
      <c r="C1888" s="276"/>
      <c r="D1888" s="386">
        <v>4</v>
      </c>
      <c r="E1888" s="386"/>
      <c r="F1888" s="386"/>
      <c r="G1888" s="386"/>
      <c r="H1888" s="386">
        <f t="shared" si="124"/>
        <v>4</v>
      </c>
    </row>
    <row r="1889" spans="1:8" s="275" customFormat="1" ht="10.15" x14ac:dyDescent="0.2">
      <c r="A1889" s="282"/>
      <c r="B1889" s="279" t="s">
        <v>269</v>
      </c>
      <c r="C1889" s="276"/>
      <c r="D1889" s="386">
        <v>4</v>
      </c>
      <c r="E1889" s="386"/>
      <c r="F1889" s="386"/>
      <c r="G1889" s="386"/>
      <c r="H1889" s="386">
        <f t="shared" si="124"/>
        <v>4</v>
      </c>
    </row>
    <row r="1890" spans="1:8" s="275" customFormat="1" ht="10.15" x14ac:dyDescent="0.2">
      <c r="A1890" s="282"/>
      <c r="B1890" s="279" t="s">
        <v>270</v>
      </c>
      <c r="C1890" s="276"/>
      <c r="D1890" s="386">
        <v>4</v>
      </c>
      <c r="E1890" s="386"/>
      <c r="F1890" s="386"/>
      <c r="G1890" s="386"/>
      <c r="H1890" s="386">
        <f t="shared" si="124"/>
        <v>4</v>
      </c>
    </row>
    <row r="1891" spans="1:8" s="275" customFormat="1" ht="10.15" x14ac:dyDescent="0.2">
      <c r="A1891" s="282"/>
      <c r="B1891" s="279" t="s">
        <v>271</v>
      </c>
      <c r="C1891" s="276"/>
      <c r="D1891" s="386">
        <v>4</v>
      </c>
      <c r="E1891" s="386"/>
      <c r="F1891" s="386"/>
      <c r="G1891" s="386"/>
      <c r="H1891" s="386">
        <f t="shared" si="124"/>
        <v>4</v>
      </c>
    </row>
    <row r="1892" spans="1:8" s="275" customFormat="1" ht="10.15" x14ac:dyDescent="0.2">
      <c r="A1892" s="282"/>
      <c r="B1892" s="279" t="s">
        <v>272</v>
      </c>
      <c r="C1892" s="276"/>
      <c r="D1892" s="386">
        <v>4</v>
      </c>
      <c r="E1892" s="386"/>
      <c r="F1892" s="386"/>
      <c r="G1892" s="386"/>
      <c r="H1892" s="386">
        <f t="shared" si="124"/>
        <v>4</v>
      </c>
    </row>
    <row r="1893" spans="1:8" s="275" customFormat="1" ht="10.15" x14ac:dyDescent="0.2">
      <c r="A1893" s="282"/>
      <c r="B1893" s="279" t="s">
        <v>273</v>
      </c>
      <c r="C1893" s="276"/>
      <c r="D1893" s="386">
        <v>4</v>
      </c>
      <c r="E1893" s="386"/>
      <c r="F1893" s="386"/>
      <c r="G1893" s="386"/>
      <c r="H1893" s="386">
        <f t="shared" si="124"/>
        <v>4</v>
      </c>
    </row>
    <row r="1894" spans="1:8" s="275" customFormat="1" ht="10.15" x14ac:dyDescent="0.2">
      <c r="A1894" s="282"/>
      <c r="B1894" s="279" t="s">
        <v>274</v>
      </c>
      <c r="C1894" s="276"/>
      <c r="D1894" s="386">
        <v>4</v>
      </c>
      <c r="E1894" s="386"/>
      <c r="F1894" s="386"/>
      <c r="G1894" s="386"/>
      <c r="H1894" s="386">
        <f t="shared" si="124"/>
        <v>4</v>
      </c>
    </row>
    <row r="1895" spans="1:8" s="275" customFormat="1" ht="10.15" x14ac:dyDescent="0.2">
      <c r="A1895" s="282"/>
      <c r="B1895" s="279" t="s">
        <v>275</v>
      </c>
      <c r="C1895" s="276"/>
      <c r="D1895" s="386">
        <v>4</v>
      </c>
      <c r="E1895" s="386"/>
      <c r="F1895" s="386"/>
      <c r="G1895" s="386"/>
      <c r="H1895" s="386">
        <f t="shared" si="124"/>
        <v>4</v>
      </c>
    </row>
    <row r="1896" spans="1:8" s="275" customFormat="1" x14ac:dyDescent="0.2">
      <c r="A1896" s="282"/>
      <c r="B1896" s="279" t="s">
        <v>319</v>
      </c>
      <c r="C1896" s="276"/>
      <c r="D1896" s="386">
        <v>1</v>
      </c>
      <c r="E1896" s="386"/>
      <c r="F1896" s="386"/>
      <c r="G1896" s="386"/>
      <c r="H1896" s="386">
        <f t="shared" si="124"/>
        <v>1</v>
      </c>
    </row>
    <row r="1897" spans="1:8" s="275" customFormat="1" ht="10.15" x14ac:dyDescent="0.2">
      <c r="A1897" s="282"/>
      <c r="B1897" s="279" t="s">
        <v>277</v>
      </c>
      <c r="C1897" s="276"/>
      <c r="D1897" s="386">
        <v>1</v>
      </c>
      <c r="E1897" s="386"/>
      <c r="F1897" s="386"/>
      <c r="G1897" s="386"/>
      <c r="H1897" s="386">
        <f t="shared" si="124"/>
        <v>1</v>
      </c>
    </row>
    <row r="1898" spans="1:8" s="275" customFormat="1" ht="10.15" x14ac:dyDescent="0.2">
      <c r="A1898" s="282"/>
      <c r="B1898" s="279" t="s">
        <v>348</v>
      </c>
      <c r="C1898" s="276"/>
      <c r="D1898" s="386">
        <v>1</v>
      </c>
      <c r="E1898" s="386"/>
      <c r="F1898" s="386"/>
      <c r="G1898" s="386"/>
      <c r="H1898" s="386">
        <f t="shared" si="124"/>
        <v>1</v>
      </c>
    </row>
    <row r="1899" spans="1:8" s="275" customFormat="1" ht="10.15" x14ac:dyDescent="0.2">
      <c r="A1899" s="282"/>
      <c r="B1899" s="279" t="s">
        <v>1079</v>
      </c>
      <c r="C1899" s="276"/>
      <c r="D1899" s="386">
        <v>12</v>
      </c>
      <c r="E1899" s="386"/>
      <c r="F1899" s="386"/>
      <c r="G1899" s="386"/>
      <c r="H1899" s="386">
        <f t="shared" si="124"/>
        <v>12</v>
      </c>
    </row>
    <row r="1900" spans="1:8" s="275" customFormat="1" ht="10.15" x14ac:dyDescent="0.2">
      <c r="A1900" s="282"/>
      <c r="B1900" s="284" t="str">
        <f>"Total item "&amp;A1871</f>
        <v>Total item 10.17</v>
      </c>
      <c r="C1900" s="276"/>
      <c r="D1900" s="386"/>
      <c r="E1900" s="386"/>
      <c r="F1900" s="386"/>
      <c r="G1900" s="386"/>
      <c r="H1900" s="383">
        <f>SUM(H1874:H1899)</f>
        <v>97</v>
      </c>
    </row>
    <row r="1901" spans="1:8" s="275" customFormat="1" ht="10.15" x14ac:dyDescent="0.2">
      <c r="A1901" s="282"/>
      <c r="B1901" s="126"/>
      <c r="C1901" s="119"/>
      <c r="D1901" s="384"/>
      <c r="E1901" s="384"/>
      <c r="F1901" s="384"/>
      <c r="G1901" s="384"/>
      <c r="H1901" s="384"/>
    </row>
    <row r="1902" spans="1:8" s="258" customFormat="1" ht="45" x14ac:dyDescent="0.2">
      <c r="A1902" s="280" t="s">
        <v>118</v>
      </c>
      <c r="B1902" s="261" t="s">
        <v>1347</v>
      </c>
      <c r="C1902" s="281" t="s">
        <v>204</v>
      </c>
      <c r="D1902" s="383"/>
      <c r="E1902" s="383"/>
      <c r="F1902" s="383"/>
      <c r="G1902" s="383"/>
      <c r="H1902" s="383"/>
    </row>
    <row r="1903" spans="1:8" s="275" customFormat="1" x14ac:dyDescent="0.2">
      <c r="A1903" s="282"/>
      <c r="B1903" s="284" t="s">
        <v>308</v>
      </c>
      <c r="C1903" s="276"/>
      <c r="D1903" s="386"/>
      <c r="E1903" s="386"/>
      <c r="F1903" s="386"/>
      <c r="G1903" s="386"/>
      <c r="H1903" s="386"/>
    </row>
    <row r="1904" spans="1:8" s="275" customFormat="1" ht="10.15" x14ac:dyDescent="0.2">
      <c r="A1904" s="282"/>
      <c r="B1904" s="279" t="s">
        <v>287</v>
      </c>
      <c r="C1904" s="276"/>
      <c r="D1904" s="386"/>
      <c r="E1904" s="386"/>
      <c r="F1904" s="386"/>
      <c r="G1904" s="386"/>
      <c r="H1904" s="386"/>
    </row>
    <row r="1905" spans="1:8" s="275" customFormat="1" ht="10.15" x14ac:dyDescent="0.2">
      <c r="A1905" s="282"/>
      <c r="B1905" s="279" t="s">
        <v>277</v>
      </c>
      <c r="C1905" s="276"/>
      <c r="D1905" s="386">
        <v>1</v>
      </c>
      <c r="E1905" s="386"/>
      <c r="F1905" s="386"/>
      <c r="G1905" s="386"/>
      <c r="H1905" s="386">
        <f t="shared" ref="H1905" si="125">ROUND(PRODUCT(D1905:G1905),2)</f>
        <v>1</v>
      </c>
    </row>
    <row r="1906" spans="1:8" s="275" customFormat="1" x14ac:dyDescent="0.2">
      <c r="A1906" s="282"/>
      <c r="B1906" s="284" t="s">
        <v>285</v>
      </c>
      <c r="C1906" s="276"/>
      <c r="D1906" s="386"/>
      <c r="E1906" s="386"/>
      <c r="F1906" s="386"/>
      <c r="G1906" s="386"/>
      <c r="H1906" s="386"/>
    </row>
    <row r="1907" spans="1:8" s="275" customFormat="1" ht="10.15" x14ac:dyDescent="0.2">
      <c r="A1907" s="282"/>
      <c r="B1907" s="279" t="s">
        <v>325</v>
      </c>
      <c r="C1907" s="276"/>
      <c r="D1907" s="386">
        <v>20</v>
      </c>
      <c r="E1907" s="386"/>
      <c r="F1907" s="386"/>
      <c r="G1907" s="386"/>
      <c r="H1907" s="386">
        <f t="shared" ref="H1907:H1909" si="126">ROUND(PRODUCT(D1907:G1907),2)</f>
        <v>20</v>
      </c>
    </row>
    <row r="1908" spans="1:8" s="275" customFormat="1" ht="10.15" x14ac:dyDescent="0.2">
      <c r="A1908" s="282"/>
      <c r="B1908" s="279" t="s">
        <v>301</v>
      </c>
      <c r="C1908" s="276"/>
      <c r="D1908" s="386">
        <v>2</v>
      </c>
      <c r="E1908" s="386"/>
      <c r="F1908" s="386"/>
      <c r="G1908" s="386"/>
      <c r="H1908" s="386">
        <f t="shared" si="126"/>
        <v>2</v>
      </c>
    </row>
    <row r="1909" spans="1:8" s="275" customFormat="1" ht="10.15" x14ac:dyDescent="0.2">
      <c r="A1909" s="282"/>
      <c r="B1909" s="279" t="s">
        <v>431</v>
      </c>
      <c r="C1909" s="276"/>
      <c r="D1909" s="386">
        <v>10</v>
      </c>
      <c r="E1909" s="386"/>
      <c r="F1909" s="386"/>
      <c r="G1909" s="386"/>
      <c r="H1909" s="386">
        <f t="shared" si="126"/>
        <v>10</v>
      </c>
    </row>
    <row r="1910" spans="1:8" s="275" customFormat="1" ht="10.15" x14ac:dyDescent="0.2">
      <c r="A1910" s="282"/>
      <c r="B1910" s="284" t="str">
        <f>"Total item "&amp;A1902</f>
        <v>Total item 10.18</v>
      </c>
      <c r="C1910" s="276"/>
      <c r="D1910" s="386"/>
      <c r="E1910" s="386"/>
      <c r="F1910" s="386"/>
      <c r="G1910" s="386"/>
      <c r="H1910" s="383">
        <f>SUM(H1904:H1909)</f>
        <v>33</v>
      </c>
    </row>
    <row r="1911" spans="1:8" s="275" customFormat="1" ht="10.15" x14ac:dyDescent="0.2">
      <c r="A1911" s="282"/>
      <c r="B1911" s="126"/>
      <c r="C1911" s="119"/>
      <c r="D1911" s="384"/>
      <c r="E1911" s="384"/>
      <c r="F1911" s="384"/>
      <c r="G1911" s="384"/>
      <c r="H1911" s="384"/>
    </row>
    <row r="1912" spans="1:8" s="258" customFormat="1" ht="10.15" x14ac:dyDescent="0.2">
      <c r="A1912" s="280" t="s">
        <v>119</v>
      </c>
      <c r="B1912" s="261" t="e">
        <f>'COMPOSICOES - SINAPI COM DESON'!D70:G70</f>
        <v>#VALUE!</v>
      </c>
      <c r="C1912" s="281" t="s">
        <v>49</v>
      </c>
      <c r="D1912" s="383"/>
      <c r="E1912" s="383"/>
      <c r="F1912" s="383"/>
      <c r="G1912" s="383"/>
      <c r="H1912" s="383"/>
    </row>
    <row r="1913" spans="1:8" s="275" customFormat="1" x14ac:dyDescent="0.2">
      <c r="A1913" s="282"/>
      <c r="B1913" s="284" t="s">
        <v>308</v>
      </c>
      <c r="C1913" s="276"/>
      <c r="D1913" s="386"/>
      <c r="E1913" s="386"/>
      <c r="F1913" s="386"/>
      <c r="G1913" s="386"/>
      <c r="H1913" s="386"/>
    </row>
    <row r="1914" spans="1:8" s="275" customFormat="1" x14ac:dyDescent="0.2">
      <c r="A1914" s="282"/>
      <c r="B1914" s="279" t="s">
        <v>259</v>
      </c>
      <c r="C1914" s="276"/>
      <c r="D1914" s="386">
        <v>2</v>
      </c>
      <c r="E1914" s="386"/>
      <c r="F1914" s="386"/>
      <c r="G1914" s="386"/>
      <c r="H1914" s="386">
        <f t="shared" ref="H1914:H1918" si="127">ROUND(PRODUCT(D1914:G1914),2)</f>
        <v>2</v>
      </c>
    </row>
    <row r="1915" spans="1:8" s="275" customFormat="1" ht="10.15" x14ac:dyDescent="0.2">
      <c r="A1915" s="282"/>
      <c r="B1915" s="279" t="s">
        <v>260</v>
      </c>
      <c r="C1915" s="276"/>
      <c r="D1915" s="386">
        <v>1</v>
      </c>
      <c r="E1915" s="386"/>
      <c r="F1915" s="386"/>
      <c r="G1915" s="386"/>
      <c r="H1915" s="386">
        <f t="shared" si="127"/>
        <v>1</v>
      </c>
    </row>
    <row r="1916" spans="1:8" s="275" customFormat="1" ht="10.15" x14ac:dyDescent="0.2">
      <c r="A1916" s="282"/>
      <c r="B1916" s="279" t="s">
        <v>264</v>
      </c>
      <c r="C1916" s="276"/>
      <c r="D1916" s="386">
        <v>7</v>
      </c>
      <c r="E1916" s="386"/>
      <c r="F1916" s="386"/>
      <c r="G1916" s="386"/>
      <c r="H1916" s="386">
        <f t="shared" si="127"/>
        <v>7</v>
      </c>
    </row>
    <row r="1917" spans="1:8" s="275" customFormat="1" ht="10.15" x14ac:dyDescent="0.2">
      <c r="A1917" s="282"/>
      <c r="B1917" s="279" t="s">
        <v>265</v>
      </c>
      <c r="C1917" s="276"/>
      <c r="D1917" s="386">
        <v>4</v>
      </c>
      <c r="E1917" s="386"/>
      <c r="F1917" s="386"/>
      <c r="G1917" s="386"/>
      <c r="H1917" s="386">
        <f t="shared" si="127"/>
        <v>4</v>
      </c>
    </row>
    <row r="1918" spans="1:8" s="275" customFormat="1" ht="10.15" x14ac:dyDescent="0.2">
      <c r="A1918" s="282"/>
      <c r="B1918" s="284" t="s">
        <v>431</v>
      </c>
      <c r="C1918" s="276"/>
      <c r="D1918" s="386">
        <v>2</v>
      </c>
      <c r="E1918" s="386"/>
      <c r="F1918" s="386"/>
      <c r="G1918" s="386"/>
      <c r="H1918" s="386">
        <f t="shared" si="127"/>
        <v>2</v>
      </c>
    </row>
    <row r="1919" spans="1:8" s="275" customFormat="1" ht="10.15" x14ac:dyDescent="0.2">
      <c r="A1919" s="282"/>
      <c r="B1919" s="284" t="str">
        <f>"Total item "&amp;A1912</f>
        <v>Total item 10.19</v>
      </c>
      <c r="C1919" s="276"/>
      <c r="D1919" s="386"/>
      <c r="E1919" s="386"/>
      <c r="F1919" s="386"/>
      <c r="G1919" s="386"/>
      <c r="H1919" s="383">
        <f>SUM(H1913:H1918)</f>
        <v>16</v>
      </c>
    </row>
    <row r="1920" spans="1:8" s="275" customFormat="1" ht="10.15" x14ac:dyDescent="0.2">
      <c r="A1920" s="282"/>
      <c r="B1920" s="126"/>
      <c r="C1920" s="119"/>
      <c r="D1920" s="384"/>
      <c r="E1920" s="384"/>
      <c r="F1920" s="384"/>
      <c r="G1920" s="384"/>
      <c r="H1920" s="384"/>
    </row>
    <row r="1921" spans="1:8" s="258" customFormat="1" ht="10.15" x14ac:dyDescent="0.2">
      <c r="A1921" s="280" t="s">
        <v>120</v>
      </c>
      <c r="B1921" s="261" t="e">
        <f>'COMPOSICOES - SINAPI COM DESON'!D83:G83</f>
        <v>#VALUE!</v>
      </c>
      <c r="C1921" s="281" t="s">
        <v>49</v>
      </c>
      <c r="D1921" s="383"/>
      <c r="E1921" s="383"/>
      <c r="F1921" s="383"/>
      <c r="G1921" s="383"/>
      <c r="H1921" s="383"/>
    </row>
    <row r="1922" spans="1:8" s="275" customFormat="1" x14ac:dyDescent="0.2">
      <c r="A1922" s="282"/>
      <c r="B1922" s="284" t="s">
        <v>308</v>
      </c>
      <c r="C1922" s="276"/>
      <c r="D1922" s="386"/>
      <c r="E1922" s="386"/>
      <c r="F1922" s="386"/>
      <c r="G1922" s="386"/>
      <c r="H1922" s="386"/>
    </row>
    <row r="1923" spans="1:8" s="275" customFormat="1" ht="10.15" x14ac:dyDescent="0.2">
      <c r="A1923" s="282"/>
      <c r="B1923" s="279" t="s">
        <v>276</v>
      </c>
      <c r="C1923" s="276"/>
      <c r="D1923" s="386">
        <v>22</v>
      </c>
      <c r="E1923" s="386"/>
      <c r="F1923" s="386"/>
      <c r="G1923" s="386"/>
      <c r="H1923" s="386">
        <f t="shared" ref="H1923" si="128">ROUND(PRODUCT(D1923:G1923),2)</f>
        <v>22</v>
      </c>
    </row>
    <row r="1924" spans="1:8" s="275" customFormat="1" x14ac:dyDescent="0.2">
      <c r="A1924" s="282"/>
      <c r="B1924" s="284" t="s">
        <v>285</v>
      </c>
      <c r="C1924" s="276"/>
      <c r="D1924" s="386"/>
      <c r="E1924" s="386"/>
      <c r="F1924" s="386"/>
      <c r="G1924" s="386"/>
      <c r="H1924" s="386"/>
    </row>
    <row r="1925" spans="1:8" s="275" customFormat="1" ht="10.15" x14ac:dyDescent="0.2">
      <c r="A1925" s="282"/>
      <c r="B1925" s="279" t="s">
        <v>281</v>
      </c>
      <c r="C1925" s="276"/>
      <c r="D1925" s="386">
        <v>1</v>
      </c>
      <c r="E1925" s="386"/>
      <c r="F1925" s="386"/>
      <c r="G1925" s="386"/>
      <c r="H1925" s="386">
        <f t="shared" ref="H1925:H1929" si="129">ROUND(PRODUCT(D1925:G1925),2)</f>
        <v>1</v>
      </c>
    </row>
    <row r="1926" spans="1:8" s="275" customFormat="1" ht="10.15" x14ac:dyDescent="0.2">
      <c r="A1926" s="282"/>
      <c r="B1926" s="279" t="s">
        <v>282</v>
      </c>
      <c r="C1926" s="276"/>
      <c r="D1926" s="386">
        <v>1</v>
      </c>
      <c r="E1926" s="386"/>
      <c r="F1926" s="386"/>
      <c r="G1926" s="386"/>
      <c r="H1926" s="386">
        <f t="shared" si="129"/>
        <v>1</v>
      </c>
    </row>
    <row r="1927" spans="1:8" s="275" customFormat="1" x14ac:dyDescent="0.2">
      <c r="A1927" s="282"/>
      <c r="B1927" s="279" t="s">
        <v>323</v>
      </c>
      <c r="C1927" s="276"/>
      <c r="D1927" s="386">
        <v>1</v>
      </c>
      <c r="E1927" s="386"/>
      <c r="F1927" s="386"/>
      <c r="G1927" s="386"/>
      <c r="H1927" s="386">
        <f t="shared" si="129"/>
        <v>1</v>
      </c>
    </row>
    <row r="1928" spans="1:8" s="275" customFormat="1" ht="10.15" x14ac:dyDescent="0.2">
      <c r="A1928" s="282"/>
      <c r="B1928" s="279" t="s">
        <v>324</v>
      </c>
      <c r="C1928" s="276"/>
      <c r="D1928" s="386">
        <v>1</v>
      </c>
      <c r="E1928" s="386"/>
      <c r="F1928" s="386"/>
      <c r="G1928" s="386"/>
      <c r="H1928" s="386">
        <f t="shared" si="129"/>
        <v>1</v>
      </c>
    </row>
    <row r="1929" spans="1:8" s="275" customFormat="1" ht="10.15" x14ac:dyDescent="0.2">
      <c r="A1929" s="282"/>
      <c r="B1929" s="284" t="s">
        <v>431</v>
      </c>
      <c r="C1929" s="276"/>
      <c r="D1929" s="386">
        <v>39</v>
      </c>
      <c r="E1929" s="386"/>
      <c r="F1929" s="386"/>
      <c r="G1929" s="386"/>
      <c r="H1929" s="386">
        <f t="shared" si="129"/>
        <v>39</v>
      </c>
    </row>
    <row r="1930" spans="1:8" s="275" customFormat="1" ht="10.15" x14ac:dyDescent="0.2">
      <c r="A1930" s="282"/>
      <c r="B1930" s="284" t="str">
        <f>"Total item "&amp;A1921</f>
        <v>Total item 10.20</v>
      </c>
      <c r="C1930" s="276"/>
      <c r="D1930" s="386"/>
      <c r="E1930" s="386"/>
      <c r="F1930" s="386"/>
      <c r="G1930" s="386"/>
      <c r="H1930" s="383">
        <f>SUM(H1923:H1929)</f>
        <v>65</v>
      </c>
    </row>
    <row r="1931" spans="1:8" s="275" customFormat="1" ht="10.15" x14ac:dyDescent="0.2">
      <c r="A1931" s="282"/>
      <c r="B1931" s="284"/>
      <c r="C1931" s="276"/>
      <c r="D1931" s="386"/>
      <c r="E1931" s="386"/>
      <c r="F1931" s="386"/>
      <c r="G1931" s="386"/>
      <c r="H1931" s="386"/>
    </row>
    <row r="1932" spans="1:8" s="258" customFormat="1" ht="51" x14ac:dyDescent="0.2">
      <c r="A1932" s="280" t="s">
        <v>137</v>
      </c>
      <c r="B1932" s="261" t="s">
        <v>361</v>
      </c>
      <c r="C1932" s="281" t="s">
        <v>49</v>
      </c>
      <c r="D1932" s="383"/>
      <c r="E1932" s="383"/>
      <c r="F1932" s="383"/>
      <c r="G1932" s="383"/>
      <c r="H1932" s="383"/>
    </row>
    <row r="1933" spans="1:8" s="275" customFormat="1" x14ac:dyDescent="0.2">
      <c r="A1933" s="282"/>
      <c r="B1933" s="284" t="s">
        <v>285</v>
      </c>
      <c r="C1933" s="276"/>
      <c r="D1933" s="386"/>
      <c r="E1933" s="386"/>
      <c r="F1933" s="386"/>
      <c r="G1933" s="386"/>
      <c r="H1933" s="386"/>
    </row>
    <row r="1934" spans="1:8" s="275" customFormat="1" ht="10.15" x14ac:dyDescent="0.2">
      <c r="A1934" s="282"/>
      <c r="B1934" s="279" t="s">
        <v>281</v>
      </c>
      <c r="C1934" s="276"/>
      <c r="D1934" s="386">
        <v>1</v>
      </c>
      <c r="E1934" s="386"/>
      <c r="F1934" s="386"/>
      <c r="G1934" s="386"/>
      <c r="H1934" s="386">
        <f t="shared" ref="H1934:H1936" si="130">ROUND(PRODUCT(D1934:G1934),2)</f>
        <v>1</v>
      </c>
    </row>
    <row r="1935" spans="1:8" s="275" customFormat="1" ht="10.15" x14ac:dyDescent="0.2">
      <c r="A1935" s="282"/>
      <c r="B1935" s="279" t="s">
        <v>282</v>
      </c>
      <c r="C1935" s="276"/>
      <c r="D1935" s="386">
        <v>1</v>
      </c>
      <c r="E1935" s="386"/>
      <c r="F1935" s="386"/>
      <c r="G1935" s="386"/>
      <c r="H1935" s="386">
        <f t="shared" si="130"/>
        <v>1</v>
      </c>
    </row>
    <row r="1936" spans="1:8" s="275" customFormat="1" x14ac:dyDescent="0.2">
      <c r="A1936" s="282"/>
      <c r="B1936" s="279" t="s">
        <v>280</v>
      </c>
      <c r="C1936" s="276"/>
      <c r="D1936" s="386">
        <v>1</v>
      </c>
      <c r="E1936" s="386"/>
      <c r="F1936" s="386"/>
      <c r="G1936" s="386"/>
      <c r="H1936" s="386">
        <f t="shared" si="130"/>
        <v>1</v>
      </c>
    </row>
    <row r="1937" spans="1:8" s="275" customFormat="1" ht="10.15" x14ac:dyDescent="0.2">
      <c r="A1937" s="282"/>
      <c r="B1937" s="284" t="str">
        <f>"Total item "&amp;A1932</f>
        <v>Total item 10.21</v>
      </c>
      <c r="C1937" s="276"/>
      <c r="D1937" s="386"/>
      <c r="E1937" s="386"/>
      <c r="F1937" s="386"/>
      <c r="G1937" s="386"/>
      <c r="H1937" s="383">
        <f>SUM(H1933:H1936)</f>
        <v>3</v>
      </c>
    </row>
    <row r="1938" spans="1:8" s="275" customFormat="1" ht="10.15" x14ac:dyDescent="0.2">
      <c r="A1938" s="282"/>
      <c r="B1938" s="284"/>
      <c r="C1938" s="276"/>
      <c r="D1938" s="386"/>
      <c r="E1938" s="386"/>
      <c r="F1938" s="386"/>
      <c r="G1938" s="386"/>
      <c r="H1938" s="386"/>
    </row>
    <row r="1939" spans="1:8" s="258" customFormat="1" ht="36" customHeight="1" x14ac:dyDescent="0.2">
      <c r="A1939" s="280" t="s">
        <v>136</v>
      </c>
      <c r="B1939" s="261" t="s">
        <v>429</v>
      </c>
      <c r="C1939" s="281" t="s">
        <v>18</v>
      </c>
      <c r="D1939" s="383"/>
      <c r="E1939" s="383"/>
      <c r="F1939" s="383"/>
      <c r="G1939" s="383"/>
      <c r="H1939" s="383"/>
    </row>
    <row r="1940" spans="1:8" s="275" customFormat="1" x14ac:dyDescent="0.2">
      <c r="A1940" s="282"/>
      <c r="B1940" s="284" t="s">
        <v>308</v>
      </c>
      <c r="C1940" s="276"/>
      <c r="D1940" s="386"/>
      <c r="E1940" s="386"/>
      <c r="F1940" s="386"/>
      <c r="G1940" s="386"/>
      <c r="H1940" s="386"/>
    </row>
    <row r="1941" spans="1:8" s="275" customFormat="1" ht="10.15" x14ac:dyDescent="0.2">
      <c r="A1941" s="282"/>
      <c r="B1941" s="279" t="s">
        <v>271</v>
      </c>
      <c r="C1941" s="276"/>
      <c r="D1941" s="386">
        <v>2</v>
      </c>
      <c r="E1941" s="386">
        <v>2</v>
      </c>
      <c r="F1941" s="386"/>
      <c r="G1941" s="386"/>
      <c r="H1941" s="386">
        <f t="shared" ref="H1941:H1947" si="131">ROUND(PRODUCT(D1941:G1941),2)</f>
        <v>4</v>
      </c>
    </row>
    <row r="1942" spans="1:8" s="275" customFormat="1" ht="10.15" x14ac:dyDescent="0.2">
      <c r="A1942" s="282"/>
      <c r="B1942" s="279" t="s">
        <v>272</v>
      </c>
      <c r="C1942" s="276"/>
      <c r="D1942" s="386">
        <v>2</v>
      </c>
      <c r="E1942" s="386">
        <v>2</v>
      </c>
      <c r="F1942" s="386"/>
      <c r="G1942" s="386"/>
      <c r="H1942" s="386">
        <f t="shared" si="131"/>
        <v>4</v>
      </c>
    </row>
    <row r="1943" spans="1:8" s="275" customFormat="1" ht="10.15" x14ac:dyDescent="0.2">
      <c r="A1943" s="282"/>
      <c r="B1943" s="279" t="s">
        <v>273</v>
      </c>
      <c r="C1943" s="276"/>
      <c r="D1943" s="386">
        <v>2</v>
      </c>
      <c r="E1943" s="386">
        <v>2</v>
      </c>
      <c r="F1943" s="386"/>
      <c r="G1943" s="386"/>
      <c r="H1943" s="386">
        <f t="shared" si="131"/>
        <v>4</v>
      </c>
    </row>
    <row r="1944" spans="1:8" s="275" customFormat="1" ht="10.15" x14ac:dyDescent="0.2">
      <c r="A1944" s="282"/>
      <c r="B1944" s="279" t="s">
        <v>274</v>
      </c>
      <c r="C1944" s="276"/>
      <c r="D1944" s="386">
        <v>2</v>
      </c>
      <c r="E1944" s="386">
        <v>2</v>
      </c>
      <c r="F1944" s="386"/>
      <c r="G1944" s="386"/>
      <c r="H1944" s="386">
        <f t="shared" si="131"/>
        <v>4</v>
      </c>
    </row>
    <row r="1945" spans="1:8" s="275" customFormat="1" ht="10.15" x14ac:dyDescent="0.2">
      <c r="A1945" s="282"/>
      <c r="B1945" s="279" t="s">
        <v>275</v>
      </c>
      <c r="C1945" s="276"/>
      <c r="D1945" s="386">
        <v>2</v>
      </c>
      <c r="E1945" s="386">
        <v>2</v>
      </c>
      <c r="F1945" s="386"/>
      <c r="G1945" s="386"/>
      <c r="H1945" s="386">
        <f t="shared" si="131"/>
        <v>4</v>
      </c>
    </row>
    <row r="1946" spans="1:8" s="275" customFormat="1" ht="10.15" x14ac:dyDescent="0.2">
      <c r="A1946" s="282"/>
      <c r="B1946" s="279" t="s">
        <v>328</v>
      </c>
      <c r="C1946" s="276"/>
      <c r="D1946" s="386">
        <v>9</v>
      </c>
      <c r="E1946" s="386">
        <v>2</v>
      </c>
      <c r="F1946" s="386"/>
      <c r="G1946" s="386"/>
      <c r="H1946" s="386">
        <f t="shared" si="131"/>
        <v>18</v>
      </c>
    </row>
    <row r="1947" spans="1:8" s="275" customFormat="1" ht="10.15" x14ac:dyDescent="0.2">
      <c r="A1947" s="282"/>
      <c r="B1947" s="279" t="s">
        <v>431</v>
      </c>
      <c r="C1947" s="276"/>
      <c r="D1947" s="386">
        <v>24</v>
      </c>
      <c r="E1947" s="386">
        <v>2</v>
      </c>
      <c r="F1947" s="386"/>
      <c r="G1947" s="386"/>
      <c r="H1947" s="386">
        <f t="shared" si="131"/>
        <v>48</v>
      </c>
    </row>
    <row r="1948" spans="1:8" s="275" customFormat="1" ht="10.15" x14ac:dyDescent="0.2">
      <c r="A1948" s="282"/>
      <c r="B1948" s="284" t="str">
        <f>"Total item "&amp;A1939</f>
        <v>Total item 10.22</v>
      </c>
      <c r="C1948" s="276"/>
      <c r="D1948" s="386"/>
      <c r="E1948" s="386"/>
      <c r="F1948" s="386"/>
      <c r="G1948" s="386"/>
      <c r="H1948" s="383">
        <f>SUM(H1941:H1947)</f>
        <v>86</v>
      </c>
    </row>
    <row r="1949" spans="1:8" s="275" customFormat="1" ht="10.15" x14ac:dyDescent="0.2">
      <c r="A1949" s="282"/>
      <c r="B1949" s="284"/>
      <c r="C1949" s="276"/>
      <c r="D1949" s="386"/>
      <c r="E1949" s="386"/>
      <c r="F1949" s="386"/>
      <c r="G1949" s="386"/>
      <c r="H1949" s="386"/>
    </row>
    <row r="1950" spans="1:8" s="258" customFormat="1" ht="48" customHeight="1" x14ac:dyDescent="0.2">
      <c r="A1950" s="280" t="s">
        <v>135</v>
      </c>
      <c r="B1950" s="261" t="s">
        <v>330</v>
      </c>
      <c r="C1950" s="281" t="s">
        <v>49</v>
      </c>
      <c r="D1950" s="383"/>
      <c r="E1950" s="383"/>
      <c r="F1950" s="383"/>
      <c r="G1950" s="383"/>
      <c r="H1950" s="383"/>
    </row>
    <row r="1951" spans="1:8" s="275" customFormat="1" x14ac:dyDescent="0.2">
      <c r="A1951" s="282"/>
      <c r="B1951" s="284" t="s">
        <v>308</v>
      </c>
      <c r="C1951" s="276"/>
      <c r="D1951" s="386"/>
      <c r="E1951" s="386"/>
      <c r="F1951" s="386"/>
      <c r="G1951" s="386"/>
      <c r="H1951" s="386"/>
    </row>
    <row r="1952" spans="1:8" s="275" customFormat="1" ht="10.15" x14ac:dyDescent="0.2">
      <c r="A1952" s="282"/>
      <c r="B1952" s="279" t="s">
        <v>287</v>
      </c>
      <c r="C1952" s="276"/>
      <c r="D1952" s="386"/>
      <c r="E1952" s="386"/>
      <c r="F1952" s="386"/>
      <c r="G1952" s="386"/>
      <c r="H1952" s="386"/>
    </row>
    <row r="1953" spans="1:8" s="275" customFormat="1" x14ac:dyDescent="0.2">
      <c r="A1953" s="282"/>
      <c r="B1953" s="279" t="s">
        <v>309</v>
      </c>
      <c r="C1953" s="276"/>
      <c r="D1953" s="386">
        <v>2</v>
      </c>
      <c r="E1953" s="386"/>
      <c r="F1953" s="386"/>
      <c r="G1953" s="386"/>
      <c r="H1953" s="386">
        <f t="shared" ref="H1953:H1955" si="132">ROUND(PRODUCT(D1953:G1953),2)</f>
        <v>2</v>
      </c>
    </row>
    <row r="1954" spans="1:8" s="275" customFormat="1" ht="10.15" x14ac:dyDescent="0.2">
      <c r="A1954" s="282"/>
      <c r="B1954" s="279" t="s">
        <v>264</v>
      </c>
      <c r="C1954" s="276"/>
      <c r="D1954" s="386">
        <v>5</v>
      </c>
      <c r="E1954" s="386"/>
      <c r="F1954" s="386"/>
      <c r="G1954" s="386"/>
      <c r="H1954" s="386">
        <f t="shared" si="132"/>
        <v>5</v>
      </c>
    </row>
    <row r="1955" spans="1:8" s="275" customFormat="1" ht="10.15" x14ac:dyDescent="0.2">
      <c r="A1955" s="282"/>
      <c r="B1955" s="279" t="s">
        <v>265</v>
      </c>
      <c r="C1955" s="276"/>
      <c r="D1955" s="386">
        <v>3</v>
      </c>
      <c r="E1955" s="386"/>
      <c r="F1955" s="386"/>
      <c r="G1955" s="386"/>
      <c r="H1955" s="386">
        <f t="shared" si="132"/>
        <v>3</v>
      </c>
    </row>
    <row r="1956" spans="1:8" s="275" customFormat="1" ht="10.15" x14ac:dyDescent="0.2">
      <c r="A1956" s="282"/>
      <c r="B1956" s="284" t="str">
        <f>"Total item "&amp;A1950</f>
        <v>Total item 10.23</v>
      </c>
      <c r="C1956" s="276"/>
      <c r="D1956" s="386"/>
      <c r="E1956" s="386"/>
      <c r="F1956" s="386"/>
      <c r="G1956" s="386"/>
      <c r="H1956" s="383">
        <f>SUM(H1953:H1955)</f>
        <v>10</v>
      </c>
    </row>
    <row r="1957" spans="1:8" s="275" customFormat="1" ht="10.15" x14ac:dyDescent="0.2">
      <c r="A1957" s="282"/>
      <c r="B1957" s="284"/>
      <c r="C1957" s="276"/>
      <c r="D1957" s="386"/>
      <c r="E1957" s="386"/>
      <c r="F1957" s="386"/>
      <c r="G1957" s="386"/>
      <c r="H1957" s="386"/>
    </row>
    <row r="1958" spans="1:8" s="258" customFormat="1" ht="33.75" x14ac:dyDescent="0.2">
      <c r="A1958" s="280" t="s">
        <v>134</v>
      </c>
      <c r="B1958" s="261" t="s">
        <v>1402</v>
      </c>
      <c r="C1958" s="281" t="s">
        <v>204</v>
      </c>
      <c r="D1958" s="383"/>
      <c r="E1958" s="383"/>
      <c r="F1958" s="383"/>
      <c r="G1958" s="383"/>
      <c r="H1958" s="383"/>
    </row>
    <row r="1959" spans="1:8" s="275" customFormat="1" x14ac:dyDescent="0.2">
      <c r="A1959" s="282"/>
      <c r="B1959" s="284" t="s">
        <v>193</v>
      </c>
      <c r="C1959" s="276"/>
      <c r="D1959" s="386"/>
      <c r="E1959" s="386"/>
      <c r="F1959" s="386"/>
      <c r="G1959" s="386"/>
      <c r="H1959" s="386"/>
    </row>
    <row r="1960" spans="1:8" s="275" customFormat="1" ht="10.15" x14ac:dyDescent="0.2">
      <c r="A1960" s="282"/>
      <c r="B1960" s="279" t="s">
        <v>302</v>
      </c>
      <c r="C1960" s="276"/>
      <c r="D1960" s="386">
        <v>3</v>
      </c>
      <c r="E1960" s="386"/>
      <c r="F1960" s="386"/>
      <c r="G1960" s="386"/>
      <c r="H1960" s="386">
        <f t="shared" ref="H1960:H1964" si="133">ROUND(PRODUCT(D1960:G1960),2)</f>
        <v>3</v>
      </c>
    </row>
    <row r="1961" spans="1:8" s="275" customFormat="1" ht="10.15" x14ac:dyDescent="0.2">
      <c r="A1961" s="282"/>
      <c r="B1961" s="279" t="s">
        <v>344</v>
      </c>
      <c r="C1961" s="276"/>
      <c r="D1961" s="386">
        <v>2</v>
      </c>
      <c r="E1961" s="386"/>
      <c r="F1961" s="386"/>
      <c r="G1961" s="386"/>
      <c r="H1961" s="386">
        <f t="shared" si="133"/>
        <v>2</v>
      </c>
    </row>
    <row r="1962" spans="1:8" s="275" customFormat="1" x14ac:dyDescent="0.2">
      <c r="A1962" s="282"/>
      <c r="B1962" s="279" t="s">
        <v>345</v>
      </c>
      <c r="C1962" s="276"/>
      <c r="D1962" s="386">
        <v>2</v>
      </c>
      <c r="E1962" s="386"/>
      <c r="F1962" s="386"/>
      <c r="G1962" s="386"/>
      <c r="H1962" s="386">
        <f t="shared" si="133"/>
        <v>2</v>
      </c>
    </row>
    <row r="1963" spans="1:8" s="275" customFormat="1" ht="10.15" x14ac:dyDescent="0.2">
      <c r="A1963" s="282"/>
      <c r="B1963" s="279" t="s">
        <v>343</v>
      </c>
      <c r="C1963" s="276"/>
      <c r="D1963" s="386">
        <v>6</v>
      </c>
      <c r="E1963" s="386"/>
      <c r="F1963" s="386"/>
      <c r="G1963" s="386"/>
      <c r="H1963" s="386">
        <f t="shared" si="133"/>
        <v>6</v>
      </c>
    </row>
    <row r="1964" spans="1:8" s="275" customFormat="1" ht="10.15" x14ac:dyDescent="0.2">
      <c r="A1964" s="282"/>
      <c r="B1964" s="279" t="s">
        <v>346</v>
      </c>
      <c r="C1964" s="276"/>
      <c r="D1964" s="386">
        <v>27</v>
      </c>
      <c r="E1964" s="386"/>
      <c r="F1964" s="386"/>
      <c r="G1964" s="386"/>
      <c r="H1964" s="386">
        <f t="shared" si="133"/>
        <v>27</v>
      </c>
    </row>
    <row r="1965" spans="1:8" s="275" customFormat="1" ht="10.15" x14ac:dyDescent="0.2">
      <c r="A1965" s="282"/>
      <c r="B1965" s="284" t="str">
        <f>"Total item "&amp;A1958</f>
        <v>Total item 10.24</v>
      </c>
      <c r="C1965" s="276"/>
      <c r="D1965" s="386"/>
      <c r="E1965" s="386"/>
      <c r="F1965" s="386"/>
      <c r="G1965" s="386"/>
      <c r="H1965" s="383">
        <f>SUM(H1960:H1964)</f>
        <v>40</v>
      </c>
    </row>
    <row r="1966" spans="1:8" s="275" customFormat="1" ht="10.15" x14ac:dyDescent="0.2">
      <c r="A1966" s="282"/>
      <c r="B1966" s="284"/>
      <c r="C1966" s="276"/>
      <c r="D1966" s="386"/>
      <c r="E1966" s="386"/>
      <c r="F1966" s="386"/>
      <c r="G1966" s="386"/>
      <c r="H1966" s="386"/>
    </row>
    <row r="1967" spans="1:8" s="258" customFormat="1" ht="20.45" x14ac:dyDescent="0.2">
      <c r="A1967" s="280" t="s">
        <v>133</v>
      </c>
      <c r="B1967" s="261" t="s">
        <v>966</v>
      </c>
      <c r="C1967" s="281" t="s">
        <v>49</v>
      </c>
      <c r="D1967" s="383"/>
      <c r="E1967" s="383"/>
      <c r="F1967" s="383"/>
      <c r="G1967" s="383"/>
      <c r="H1967" s="383"/>
    </row>
    <row r="1968" spans="1:8" s="275" customFormat="1" x14ac:dyDescent="0.2">
      <c r="A1968" s="282"/>
      <c r="B1968" s="279" t="s">
        <v>144</v>
      </c>
      <c r="C1968" s="276"/>
      <c r="D1968" s="386">
        <v>1</v>
      </c>
      <c r="E1968" s="386"/>
      <c r="F1968" s="386"/>
      <c r="G1968" s="386"/>
      <c r="H1968" s="386">
        <f>ROUND(PRODUCT(D1968:G1968),2)</f>
        <v>1</v>
      </c>
    </row>
    <row r="1969" spans="1:8" s="275" customFormat="1" ht="10.15" x14ac:dyDescent="0.2">
      <c r="A1969" s="282"/>
      <c r="B1969" s="284" t="str">
        <f>"Total item "&amp;A1967</f>
        <v>Total item 10.25</v>
      </c>
      <c r="C1969" s="276"/>
      <c r="D1969" s="386"/>
      <c r="E1969" s="386"/>
      <c r="F1969" s="386"/>
      <c r="G1969" s="386"/>
      <c r="H1969" s="383">
        <f>SUM(H1968:H1968)</f>
        <v>1</v>
      </c>
    </row>
    <row r="1970" spans="1:8" s="275" customFormat="1" ht="10.15" x14ac:dyDescent="0.2">
      <c r="A1970" s="282"/>
      <c r="B1970" s="126"/>
      <c r="C1970" s="119"/>
      <c r="D1970" s="384"/>
      <c r="E1970" s="384"/>
      <c r="F1970" s="384"/>
      <c r="G1970" s="384"/>
      <c r="H1970" s="384"/>
    </row>
    <row r="1971" spans="1:8" s="258" customFormat="1" ht="40.9" x14ac:dyDescent="0.2">
      <c r="A1971" s="280" t="s">
        <v>132</v>
      </c>
      <c r="B1971" s="261" t="s">
        <v>355</v>
      </c>
      <c r="C1971" s="281" t="s">
        <v>138</v>
      </c>
      <c r="D1971" s="383"/>
      <c r="E1971" s="383"/>
      <c r="F1971" s="383"/>
      <c r="G1971" s="383"/>
      <c r="H1971" s="383"/>
    </row>
    <row r="1972" spans="1:8" s="275" customFormat="1" x14ac:dyDescent="0.2">
      <c r="A1972" s="282"/>
      <c r="B1972" s="279" t="s">
        <v>337</v>
      </c>
      <c r="C1972" s="276"/>
      <c r="D1972" s="386">
        <v>1</v>
      </c>
      <c r="E1972" s="386"/>
      <c r="F1972" s="386"/>
      <c r="G1972" s="386"/>
      <c r="H1972" s="386">
        <f t="shared" ref="H1972" si="134">ROUND(PRODUCT(D1972:G1972),2)</f>
        <v>1</v>
      </c>
    </row>
    <row r="1973" spans="1:8" s="275" customFormat="1" ht="10.15" x14ac:dyDescent="0.2">
      <c r="A1973" s="282"/>
      <c r="B1973" s="284" t="str">
        <f>"Total item "&amp;A1971</f>
        <v>Total item 10.26</v>
      </c>
      <c r="C1973" s="276"/>
      <c r="D1973" s="386"/>
      <c r="E1973" s="386"/>
      <c r="F1973" s="386"/>
      <c r="G1973" s="386"/>
      <c r="H1973" s="383">
        <f>SUM(H1972:H1972)</f>
        <v>1</v>
      </c>
    </row>
    <row r="1974" spans="1:8" s="275" customFormat="1" ht="10.15" x14ac:dyDescent="0.2">
      <c r="A1974" s="282"/>
      <c r="B1974" s="126"/>
      <c r="C1974" s="119"/>
      <c r="D1974" s="384"/>
      <c r="E1974" s="384"/>
      <c r="F1974" s="384"/>
      <c r="G1974" s="384"/>
      <c r="H1974" s="384"/>
    </row>
    <row r="1975" spans="1:8" s="258" customFormat="1" ht="40.9" x14ac:dyDescent="0.2">
      <c r="A1975" s="280" t="s">
        <v>131</v>
      </c>
      <c r="B1975" s="261" t="s">
        <v>846</v>
      </c>
      <c r="C1975" s="281" t="s">
        <v>138</v>
      </c>
      <c r="D1975" s="383"/>
      <c r="E1975" s="383"/>
      <c r="F1975" s="383"/>
      <c r="G1975" s="383"/>
      <c r="H1975" s="383"/>
    </row>
    <row r="1976" spans="1:8" s="275" customFormat="1" x14ac:dyDescent="0.2">
      <c r="A1976" s="282"/>
      <c r="B1976" s="132" t="s">
        <v>335</v>
      </c>
      <c r="C1976" s="276"/>
      <c r="D1976" s="386">
        <v>1</v>
      </c>
      <c r="E1976" s="386"/>
      <c r="F1976" s="386"/>
      <c r="G1976" s="386"/>
      <c r="H1976" s="386">
        <f t="shared" ref="H1976:H1983" si="135">ROUND(PRODUCT(D1976:G1976),2)</f>
        <v>1</v>
      </c>
    </row>
    <row r="1977" spans="1:8" s="275" customFormat="1" x14ac:dyDescent="0.2">
      <c r="A1977" s="282"/>
      <c r="B1977" s="279" t="s">
        <v>336</v>
      </c>
      <c r="C1977" s="276"/>
      <c r="D1977" s="386">
        <v>1</v>
      </c>
      <c r="E1977" s="386"/>
      <c r="F1977" s="386"/>
      <c r="G1977" s="386"/>
      <c r="H1977" s="386">
        <f t="shared" si="135"/>
        <v>1</v>
      </c>
    </row>
    <row r="1978" spans="1:8" s="275" customFormat="1" ht="10.15" x14ac:dyDescent="0.2">
      <c r="A1978" s="282"/>
      <c r="B1978" s="279" t="s">
        <v>342</v>
      </c>
      <c r="C1978" s="276"/>
      <c r="D1978" s="386">
        <v>5</v>
      </c>
      <c r="E1978" s="386"/>
      <c r="F1978" s="386"/>
      <c r="G1978" s="386"/>
      <c r="H1978" s="386">
        <f t="shared" si="135"/>
        <v>5</v>
      </c>
    </row>
    <row r="1979" spans="1:8" s="275" customFormat="1" x14ac:dyDescent="0.2">
      <c r="A1979" s="282"/>
      <c r="B1979" s="279" t="s">
        <v>353</v>
      </c>
      <c r="C1979" s="276"/>
      <c r="D1979" s="386">
        <v>1</v>
      </c>
      <c r="E1979" s="386"/>
      <c r="F1979" s="386"/>
      <c r="G1979" s="386"/>
      <c r="H1979" s="386">
        <f t="shared" si="135"/>
        <v>1</v>
      </c>
    </row>
    <row r="1980" spans="1:8" s="275" customFormat="1" ht="10.15" x14ac:dyDescent="0.2">
      <c r="A1980" s="282"/>
      <c r="B1980" s="279" t="s">
        <v>338</v>
      </c>
      <c r="C1980" s="276"/>
      <c r="D1980" s="386">
        <v>1</v>
      </c>
      <c r="E1980" s="386"/>
      <c r="F1980" s="386"/>
      <c r="G1980" s="386"/>
      <c r="H1980" s="386">
        <f t="shared" si="135"/>
        <v>1</v>
      </c>
    </row>
    <row r="1981" spans="1:8" s="275" customFormat="1" x14ac:dyDescent="0.2">
      <c r="A1981" s="282"/>
      <c r="B1981" s="279" t="s">
        <v>340</v>
      </c>
      <c r="C1981" s="276"/>
      <c r="D1981" s="386">
        <v>1</v>
      </c>
      <c r="E1981" s="386"/>
      <c r="F1981" s="386"/>
      <c r="G1981" s="386"/>
      <c r="H1981" s="386">
        <f t="shared" si="135"/>
        <v>1</v>
      </c>
    </row>
    <row r="1982" spans="1:8" s="275" customFormat="1" x14ac:dyDescent="0.2">
      <c r="A1982" s="282"/>
      <c r="B1982" s="279" t="s">
        <v>341</v>
      </c>
      <c r="C1982" s="276"/>
      <c r="D1982" s="386">
        <v>1</v>
      </c>
      <c r="E1982" s="386"/>
      <c r="F1982" s="386"/>
      <c r="G1982" s="386"/>
      <c r="H1982" s="386">
        <f t="shared" si="135"/>
        <v>1</v>
      </c>
    </row>
    <row r="1983" spans="1:8" s="275" customFormat="1" x14ac:dyDescent="0.2">
      <c r="A1983" s="282"/>
      <c r="B1983" s="279" t="s">
        <v>352</v>
      </c>
      <c r="C1983" s="276"/>
      <c r="D1983" s="386">
        <v>1</v>
      </c>
      <c r="E1983" s="386"/>
      <c r="F1983" s="386"/>
      <c r="G1983" s="386"/>
      <c r="H1983" s="386">
        <f t="shared" si="135"/>
        <v>1</v>
      </c>
    </row>
    <row r="1984" spans="1:8" s="275" customFormat="1" ht="10.15" x14ac:dyDescent="0.2">
      <c r="A1984" s="282"/>
      <c r="B1984" s="284" t="str">
        <f>"Total item "&amp;A1975</f>
        <v>Total item 10.27</v>
      </c>
      <c r="C1984" s="276"/>
      <c r="D1984" s="386"/>
      <c r="E1984" s="386"/>
      <c r="F1984" s="386"/>
      <c r="G1984" s="386"/>
      <c r="H1984" s="383">
        <f>SUM(H1976:H1983)</f>
        <v>12</v>
      </c>
    </row>
    <row r="1985" spans="1:8" s="275" customFormat="1" ht="10.15" x14ac:dyDescent="0.2">
      <c r="A1985" s="282"/>
      <c r="B1985" s="126"/>
      <c r="C1985" s="119"/>
      <c r="D1985" s="384"/>
      <c r="E1985" s="384"/>
      <c r="F1985" s="384"/>
      <c r="G1985" s="384"/>
      <c r="H1985" s="384"/>
    </row>
    <row r="1986" spans="1:8" s="258" customFormat="1" ht="40.9" x14ac:dyDescent="0.2">
      <c r="A1986" s="280" t="s">
        <v>145</v>
      </c>
      <c r="B1986" s="261" t="s">
        <v>351</v>
      </c>
      <c r="C1986" s="281" t="s">
        <v>138</v>
      </c>
      <c r="D1986" s="383"/>
      <c r="E1986" s="383"/>
      <c r="F1986" s="383"/>
      <c r="G1986" s="383"/>
      <c r="H1986" s="383"/>
    </row>
    <row r="1987" spans="1:8" s="275" customFormat="1" x14ac:dyDescent="0.2">
      <c r="A1987" s="282"/>
      <c r="B1987" s="279" t="s">
        <v>331</v>
      </c>
      <c r="C1987" s="276"/>
      <c r="D1987" s="386">
        <v>1</v>
      </c>
      <c r="E1987" s="386"/>
      <c r="F1987" s="386"/>
      <c r="G1987" s="386"/>
      <c r="H1987" s="386">
        <f>ROUND(PRODUCT(D1987:G1987),2)</f>
        <v>1</v>
      </c>
    </row>
    <row r="1988" spans="1:8" s="275" customFormat="1" x14ac:dyDescent="0.2">
      <c r="A1988" s="282"/>
      <c r="B1988" s="132" t="s">
        <v>332</v>
      </c>
      <c r="C1988" s="276"/>
      <c r="D1988" s="386">
        <v>1</v>
      </c>
      <c r="E1988" s="386"/>
      <c r="F1988" s="386"/>
      <c r="G1988" s="386"/>
      <c r="H1988" s="386">
        <f t="shared" ref="H1988:H1989" si="136">ROUND(PRODUCT(D1988:G1988),2)</f>
        <v>1</v>
      </c>
    </row>
    <row r="1989" spans="1:8" s="275" customFormat="1" x14ac:dyDescent="0.2">
      <c r="A1989" s="282"/>
      <c r="B1989" s="132" t="s">
        <v>333</v>
      </c>
      <c r="C1989" s="276"/>
      <c r="D1989" s="386">
        <v>1</v>
      </c>
      <c r="E1989" s="386"/>
      <c r="F1989" s="386"/>
      <c r="G1989" s="386"/>
      <c r="H1989" s="386">
        <f t="shared" si="136"/>
        <v>1</v>
      </c>
    </row>
    <row r="1990" spans="1:8" s="275" customFormat="1" ht="10.15" x14ac:dyDescent="0.2">
      <c r="A1990" s="282"/>
      <c r="B1990" s="284" t="str">
        <f>"Total item "&amp;A1986</f>
        <v>Total item 10.28</v>
      </c>
      <c r="C1990" s="276"/>
      <c r="D1990" s="386"/>
      <c r="E1990" s="386"/>
      <c r="F1990" s="386"/>
      <c r="G1990" s="386"/>
      <c r="H1990" s="383">
        <f>SUM(H1987:H1989)</f>
        <v>3</v>
      </c>
    </row>
    <row r="1991" spans="1:8" s="275" customFormat="1" ht="10.15" x14ac:dyDescent="0.2">
      <c r="A1991" s="282"/>
      <c r="B1991" s="126"/>
      <c r="C1991" s="119"/>
      <c r="D1991" s="384"/>
      <c r="E1991" s="384"/>
      <c r="F1991" s="384"/>
      <c r="G1991" s="384"/>
      <c r="H1991" s="384"/>
    </row>
    <row r="1992" spans="1:8" s="258" customFormat="1" ht="40.9" x14ac:dyDescent="0.2">
      <c r="A1992" s="280" t="s">
        <v>433</v>
      </c>
      <c r="B1992" s="261" t="s">
        <v>885</v>
      </c>
      <c r="C1992" s="281" t="s">
        <v>138</v>
      </c>
      <c r="D1992" s="383"/>
      <c r="E1992" s="383"/>
      <c r="F1992" s="383"/>
      <c r="G1992" s="383"/>
      <c r="H1992" s="383"/>
    </row>
    <row r="1993" spans="1:8" s="275" customFormat="1" x14ac:dyDescent="0.2">
      <c r="A1993" s="282"/>
      <c r="B1993" s="279" t="s">
        <v>334</v>
      </c>
      <c r="C1993" s="276"/>
      <c r="D1993" s="386">
        <v>1</v>
      </c>
      <c r="E1993" s="386"/>
      <c r="F1993" s="386"/>
      <c r="G1993" s="386"/>
      <c r="H1993" s="386">
        <f t="shared" ref="H1993:H1995" si="137">ROUND(PRODUCT(D1993:G1993),2)</f>
        <v>1</v>
      </c>
    </row>
    <row r="1994" spans="1:8" s="275" customFormat="1" x14ac:dyDescent="0.2">
      <c r="A1994" s="282"/>
      <c r="B1994" s="279" t="s">
        <v>339</v>
      </c>
      <c r="C1994" s="276"/>
      <c r="D1994" s="386">
        <v>1</v>
      </c>
      <c r="E1994" s="386"/>
      <c r="F1994" s="386"/>
      <c r="G1994" s="386"/>
      <c r="H1994" s="386">
        <f t="shared" si="137"/>
        <v>1</v>
      </c>
    </row>
    <row r="1995" spans="1:8" s="275" customFormat="1" ht="10.15" x14ac:dyDescent="0.2">
      <c r="A1995" s="282"/>
      <c r="B1995" s="279" t="s">
        <v>342</v>
      </c>
      <c r="C1995" s="276"/>
      <c r="D1995" s="386">
        <v>1</v>
      </c>
      <c r="E1995" s="386"/>
      <c r="F1995" s="386"/>
      <c r="G1995" s="386"/>
      <c r="H1995" s="386">
        <f t="shared" si="137"/>
        <v>1</v>
      </c>
    </row>
    <row r="1996" spans="1:8" s="275" customFormat="1" ht="10.15" x14ac:dyDescent="0.2">
      <c r="A1996" s="282"/>
      <c r="B1996" s="284" t="str">
        <f>"Total item "&amp;A1992</f>
        <v>Total item 10.29</v>
      </c>
      <c r="C1996" s="276"/>
      <c r="D1996" s="386"/>
      <c r="E1996" s="386"/>
      <c r="F1996" s="386"/>
      <c r="G1996" s="386"/>
      <c r="H1996" s="383">
        <f>SUM(H1993:H1995)</f>
        <v>3</v>
      </c>
    </row>
    <row r="1997" spans="1:8" s="275" customFormat="1" ht="10.15" x14ac:dyDescent="0.2">
      <c r="A1997" s="282"/>
      <c r="B1997" s="126"/>
      <c r="C1997" s="119"/>
      <c r="D1997" s="384"/>
      <c r="E1997" s="384"/>
      <c r="F1997" s="384"/>
      <c r="G1997" s="384"/>
      <c r="H1997" s="384"/>
    </row>
    <row r="1998" spans="1:8" s="258" customFormat="1" ht="25.5" customHeight="1" x14ac:dyDescent="0.2">
      <c r="A1998" s="280" t="s">
        <v>434</v>
      </c>
      <c r="B1998" s="261" t="s">
        <v>887</v>
      </c>
      <c r="C1998" s="281" t="s">
        <v>138</v>
      </c>
      <c r="D1998" s="383"/>
      <c r="E1998" s="383"/>
      <c r="F1998" s="383"/>
      <c r="G1998" s="383"/>
      <c r="H1998" s="383"/>
    </row>
    <row r="1999" spans="1:8" s="275" customFormat="1" x14ac:dyDescent="0.2">
      <c r="A1999" s="282"/>
      <c r="B1999" s="279" t="s">
        <v>331</v>
      </c>
      <c r="C1999" s="276"/>
      <c r="D1999" s="386">
        <v>20</v>
      </c>
      <c r="E1999" s="386"/>
      <c r="F1999" s="386"/>
      <c r="G1999" s="386"/>
      <c r="H1999" s="386">
        <f>ROUND(PRODUCT(D1999:G1999),2)</f>
        <v>20</v>
      </c>
    </row>
    <row r="2000" spans="1:8" s="275" customFormat="1" x14ac:dyDescent="0.2">
      <c r="A2000" s="282"/>
      <c r="B2000" s="132" t="s">
        <v>332</v>
      </c>
      <c r="C2000" s="276"/>
      <c r="D2000" s="386">
        <v>22</v>
      </c>
      <c r="E2000" s="386"/>
      <c r="F2000" s="386"/>
      <c r="G2000" s="386"/>
      <c r="H2000" s="386">
        <f t="shared" ref="H2000:H2012" si="138">ROUND(PRODUCT(D2000:G2000),2)</f>
        <v>22</v>
      </c>
    </row>
    <row r="2001" spans="1:8" s="275" customFormat="1" x14ac:dyDescent="0.2">
      <c r="A2001" s="282"/>
      <c r="B2001" s="279" t="s">
        <v>334</v>
      </c>
      <c r="C2001" s="276"/>
      <c r="D2001" s="386">
        <v>28</v>
      </c>
      <c r="E2001" s="386"/>
      <c r="F2001" s="386"/>
      <c r="G2001" s="386"/>
      <c r="H2001" s="386">
        <f t="shared" si="138"/>
        <v>28</v>
      </c>
    </row>
    <row r="2002" spans="1:8" s="275" customFormat="1" x14ac:dyDescent="0.2">
      <c r="A2002" s="282"/>
      <c r="B2002" s="132" t="s">
        <v>333</v>
      </c>
      <c r="C2002" s="276"/>
      <c r="D2002" s="386">
        <v>23</v>
      </c>
      <c r="E2002" s="386"/>
      <c r="F2002" s="386"/>
      <c r="G2002" s="386"/>
      <c r="H2002" s="386">
        <f t="shared" si="138"/>
        <v>23</v>
      </c>
    </row>
    <row r="2003" spans="1:8" s="275" customFormat="1" x14ac:dyDescent="0.2">
      <c r="A2003" s="282"/>
      <c r="B2003" s="132" t="s">
        <v>335</v>
      </c>
      <c r="C2003" s="276"/>
      <c r="D2003" s="386">
        <v>5</v>
      </c>
      <c r="E2003" s="386"/>
      <c r="F2003" s="386"/>
      <c r="G2003" s="386"/>
      <c r="H2003" s="386">
        <f t="shared" si="138"/>
        <v>5</v>
      </c>
    </row>
    <row r="2004" spans="1:8" s="275" customFormat="1" x14ac:dyDescent="0.2">
      <c r="A2004" s="282"/>
      <c r="B2004" s="279" t="s">
        <v>336</v>
      </c>
      <c r="C2004" s="276"/>
      <c r="D2004" s="386">
        <v>5</v>
      </c>
      <c r="E2004" s="386"/>
      <c r="F2004" s="386"/>
      <c r="G2004" s="386"/>
      <c r="H2004" s="386">
        <f t="shared" si="138"/>
        <v>5</v>
      </c>
    </row>
    <row r="2005" spans="1:8" s="275" customFormat="1" x14ac:dyDescent="0.2">
      <c r="A2005" s="282"/>
      <c r="B2005" s="279" t="s">
        <v>337</v>
      </c>
      <c r="C2005" s="276"/>
      <c r="D2005" s="386">
        <v>2</v>
      </c>
      <c r="E2005" s="386"/>
      <c r="F2005" s="386"/>
      <c r="G2005" s="386"/>
      <c r="H2005" s="386">
        <f t="shared" si="138"/>
        <v>2</v>
      </c>
    </row>
    <row r="2006" spans="1:8" s="275" customFormat="1" ht="10.15" x14ac:dyDescent="0.2">
      <c r="A2006" s="282"/>
      <c r="B2006" s="279" t="s">
        <v>338</v>
      </c>
      <c r="C2006" s="276"/>
      <c r="D2006" s="386">
        <v>12</v>
      </c>
      <c r="E2006" s="386"/>
      <c r="F2006" s="386"/>
      <c r="G2006" s="386"/>
      <c r="H2006" s="386">
        <f t="shared" si="138"/>
        <v>12</v>
      </c>
    </row>
    <row r="2007" spans="1:8" s="275" customFormat="1" x14ac:dyDescent="0.2">
      <c r="A2007" s="282"/>
      <c r="B2007" s="279" t="s">
        <v>339</v>
      </c>
      <c r="C2007" s="276"/>
      <c r="D2007" s="386">
        <v>26</v>
      </c>
      <c r="E2007" s="386"/>
      <c r="F2007" s="386"/>
      <c r="G2007" s="386"/>
      <c r="H2007" s="386">
        <f t="shared" si="138"/>
        <v>26</v>
      </c>
    </row>
    <row r="2008" spans="1:8" s="275" customFormat="1" x14ac:dyDescent="0.2">
      <c r="A2008" s="282"/>
      <c r="B2008" s="279" t="s">
        <v>340</v>
      </c>
      <c r="C2008" s="276"/>
      <c r="D2008" s="386">
        <v>8</v>
      </c>
      <c r="E2008" s="386"/>
      <c r="F2008" s="386"/>
      <c r="G2008" s="386"/>
      <c r="H2008" s="386">
        <f t="shared" si="138"/>
        <v>8</v>
      </c>
    </row>
    <row r="2009" spans="1:8" s="275" customFormat="1" x14ac:dyDescent="0.2">
      <c r="A2009" s="282"/>
      <c r="B2009" s="279" t="s">
        <v>341</v>
      </c>
      <c r="C2009" s="276"/>
      <c r="D2009" s="386">
        <v>12</v>
      </c>
      <c r="E2009" s="386"/>
      <c r="F2009" s="386"/>
      <c r="G2009" s="386"/>
      <c r="H2009" s="386">
        <f t="shared" si="138"/>
        <v>12</v>
      </c>
    </row>
    <row r="2010" spans="1:8" s="275" customFormat="1" ht="10.15" x14ac:dyDescent="0.2">
      <c r="A2010" s="282"/>
      <c r="B2010" s="279" t="s">
        <v>342</v>
      </c>
      <c r="C2010" s="276"/>
      <c r="D2010" s="386">
        <v>5</v>
      </c>
      <c r="E2010" s="386"/>
      <c r="F2010" s="386"/>
      <c r="G2010" s="386"/>
      <c r="H2010" s="386">
        <f t="shared" si="138"/>
        <v>5</v>
      </c>
    </row>
    <row r="2011" spans="1:8" s="275" customFormat="1" x14ac:dyDescent="0.2">
      <c r="A2011" s="282"/>
      <c r="B2011" s="279" t="s">
        <v>352</v>
      </c>
      <c r="C2011" s="276"/>
      <c r="D2011" s="386">
        <v>2</v>
      </c>
      <c r="E2011" s="386"/>
      <c r="F2011" s="386"/>
      <c r="G2011" s="386"/>
      <c r="H2011" s="386">
        <f t="shared" si="138"/>
        <v>2</v>
      </c>
    </row>
    <row r="2012" spans="1:8" s="275" customFormat="1" x14ac:dyDescent="0.2">
      <c r="A2012" s="282"/>
      <c r="B2012" s="279" t="s">
        <v>353</v>
      </c>
      <c r="C2012" s="276"/>
      <c r="D2012" s="386">
        <v>4</v>
      </c>
      <c r="E2012" s="386"/>
      <c r="F2012" s="386"/>
      <c r="G2012" s="386"/>
      <c r="H2012" s="386">
        <f t="shared" si="138"/>
        <v>4</v>
      </c>
    </row>
    <row r="2013" spans="1:8" s="275" customFormat="1" ht="10.15" x14ac:dyDescent="0.2">
      <c r="A2013" s="282"/>
      <c r="B2013" s="284" t="str">
        <f>"Total item "&amp;A1998</f>
        <v>Total item 10.30</v>
      </c>
      <c r="C2013" s="276"/>
      <c r="D2013" s="386"/>
      <c r="E2013" s="386"/>
      <c r="F2013" s="386"/>
      <c r="G2013" s="386"/>
      <c r="H2013" s="383">
        <f>SUM(H1999:H2012)</f>
        <v>174</v>
      </c>
    </row>
    <row r="2014" spans="1:8" s="275" customFormat="1" ht="10.15" x14ac:dyDescent="0.2">
      <c r="A2014" s="282"/>
      <c r="B2014" s="126"/>
      <c r="C2014" s="119"/>
      <c r="D2014" s="384"/>
      <c r="E2014" s="384"/>
      <c r="F2014" s="384"/>
      <c r="G2014" s="384"/>
      <c r="H2014" s="384"/>
    </row>
    <row r="2015" spans="1:8" s="258" customFormat="1" ht="26.25" customHeight="1" x14ac:dyDescent="0.2">
      <c r="A2015" s="280" t="s">
        <v>435</v>
      </c>
      <c r="B2015" s="261" t="s">
        <v>888</v>
      </c>
      <c r="C2015" s="281" t="s">
        <v>138</v>
      </c>
      <c r="D2015" s="383"/>
      <c r="E2015" s="383"/>
      <c r="F2015" s="383"/>
      <c r="G2015" s="383"/>
      <c r="H2015" s="383"/>
    </row>
    <row r="2016" spans="1:8" s="275" customFormat="1" x14ac:dyDescent="0.2">
      <c r="A2016" s="282"/>
      <c r="B2016" s="279" t="s">
        <v>352</v>
      </c>
      <c r="C2016" s="276"/>
      <c r="D2016" s="386">
        <v>7</v>
      </c>
      <c r="E2016" s="386"/>
      <c r="F2016" s="386"/>
      <c r="G2016" s="386"/>
      <c r="H2016" s="386">
        <f>ROUND(PRODUCT(D2016:G2016),2)</f>
        <v>7</v>
      </c>
    </row>
    <row r="2017" spans="1:8" s="275" customFormat="1" x14ac:dyDescent="0.2">
      <c r="A2017" s="282"/>
      <c r="B2017" s="279" t="s">
        <v>353</v>
      </c>
      <c r="C2017" s="276"/>
      <c r="D2017" s="386">
        <v>1</v>
      </c>
      <c r="E2017" s="386"/>
      <c r="F2017" s="386"/>
      <c r="G2017" s="386"/>
      <c r="H2017" s="386">
        <f t="shared" ref="H2017" si="139">ROUND(PRODUCT(D2017:G2017),2)</f>
        <v>1</v>
      </c>
    </row>
    <row r="2018" spans="1:8" s="275" customFormat="1" ht="10.15" x14ac:dyDescent="0.2">
      <c r="A2018" s="282"/>
      <c r="B2018" s="284" t="str">
        <f>"Total item "&amp;A2015</f>
        <v>Total item 10.31</v>
      </c>
      <c r="C2018" s="276"/>
      <c r="D2018" s="386"/>
      <c r="E2018" s="386"/>
      <c r="F2018" s="386"/>
      <c r="G2018" s="386"/>
      <c r="H2018" s="383">
        <f>SUM(H2016:H2017)</f>
        <v>8</v>
      </c>
    </row>
    <row r="2019" spans="1:8" s="275" customFormat="1" ht="10.15" x14ac:dyDescent="0.2">
      <c r="A2019" s="282"/>
      <c r="B2019" s="126"/>
      <c r="C2019" s="119"/>
      <c r="D2019" s="384"/>
      <c r="E2019" s="384"/>
      <c r="F2019" s="384"/>
      <c r="G2019" s="384"/>
      <c r="H2019" s="384"/>
    </row>
    <row r="2020" spans="1:8" s="258" customFormat="1" ht="20.45" x14ac:dyDescent="0.2">
      <c r="A2020" s="280" t="s">
        <v>436</v>
      </c>
      <c r="B2020" s="261" t="s">
        <v>357</v>
      </c>
      <c r="C2020" s="281" t="s">
        <v>138</v>
      </c>
      <c r="D2020" s="383"/>
      <c r="E2020" s="383"/>
      <c r="F2020" s="383"/>
      <c r="G2020" s="383"/>
      <c r="H2020" s="383"/>
    </row>
    <row r="2021" spans="1:8" s="275" customFormat="1" x14ac:dyDescent="0.2">
      <c r="A2021" s="282"/>
      <c r="B2021" s="279" t="s">
        <v>219</v>
      </c>
      <c r="C2021" s="276"/>
      <c r="D2021" s="386">
        <v>1</v>
      </c>
      <c r="E2021" s="386"/>
      <c r="F2021" s="386"/>
      <c r="G2021" s="386"/>
      <c r="H2021" s="386">
        <f>ROUND(PRODUCT(D2021:G2021),2)</f>
        <v>1</v>
      </c>
    </row>
    <row r="2022" spans="1:8" s="275" customFormat="1" ht="10.15" x14ac:dyDescent="0.2">
      <c r="A2022" s="282"/>
      <c r="B2022" s="284" t="str">
        <f>"Total item "&amp;A2020</f>
        <v>Total item 10.32</v>
      </c>
      <c r="C2022" s="276"/>
      <c r="D2022" s="386"/>
      <c r="E2022" s="386"/>
      <c r="F2022" s="386"/>
      <c r="G2022" s="386"/>
      <c r="H2022" s="383">
        <f>SUM(H2021:H2021)</f>
        <v>1</v>
      </c>
    </row>
    <row r="2023" spans="1:8" s="275" customFormat="1" ht="10.15" x14ac:dyDescent="0.2">
      <c r="A2023" s="282"/>
      <c r="B2023" s="126"/>
      <c r="C2023" s="119"/>
      <c r="D2023" s="384"/>
      <c r="E2023" s="384"/>
      <c r="F2023" s="384"/>
      <c r="G2023" s="384"/>
      <c r="H2023" s="384"/>
    </row>
    <row r="2024" spans="1:8" s="258" customFormat="1" ht="22.5" x14ac:dyDescent="0.2">
      <c r="A2024" s="280" t="s">
        <v>437</v>
      </c>
      <c r="B2024" s="261" t="s">
        <v>933</v>
      </c>
      <c r="C2024" s="281" t="s">
        <v>18</v>
      </c>
      <c r="D2024" s="383"/>
      <c r="E2024" s="383"/>
      <c r="F2024" s="383"/>
      <c r="G2024" s="383"/>
      <c r="H2024" s="383"/>
    </row>
    <row r="2025" spans="1:8" s="275" customFormat="1" x14ac:dyDescent="0.2">
      <c r="A2025" s="282"/>
      <c r="B2025" s="279" t="s">
        <v>144</v>
      </c>
      <c r="C2025" s="276"/>
      <c r="D2025" s="386"/>
      <c r="E2025" s="386">
        <v>20</v>
      </c>
      <c r="F2025" s="386"/>
      <c r="G2025" s="386"/>
      <c r="H2025" s="386">
        <f>ROUND(PRODUCT(D2025:G2025),2)</f>
        <v>20</v>
      </c>
    </row>
    <row r="2026" spans="1:8" s="275" customFormat="1" ht="10.15" x14ac:dyDescent="0.2">
      <c r="A2026" s="282"/>
      <c r="B2026" s="284" t="str">
        <f>"Total item "&amp;A2024</f>
        <v>Total item 10.33</v>
      </c>
      <c r="C2026" s="276"/>
      <c r="D2026" s="386"/>
      <c r="E2026" s="386"/>
      <c r="F2026" s="386"/>
      <c r="G2026" s="386"/>
      <c r="H2026" s="383">
        <f>SUM(H2025:H2025)</f>
        <v>20</v>
      </c>
    </row>
    <row r="2027" spans="1:8" s="275" customFormat="1" ht="10.15" x14ac:dyDescent="0.2">
      <c r="A2027" s="282"/>
      <c r="B2027" s="284"/>
      <c r="C2027" s="119"/>
      <c r="D2027" s="384"/>
      <c r="E2027" s="384"/>
      <c r="F2027" s="384"/>
      <c r="G2027" s="384"/>
      <c r="H2027" s="384"/>
    </row>
    <row r="2028" spans="1:8" s="258" customFormat="1" ht="33.75" x14ac:dyDescent="0.2">
      <c r="A2028" s="280" t="s">
        <v>438</v>
      </c>
      <c r="B2028" s="261" t="s">
        <v>934</v>
      </c>
      <c r="C2028" s="281" t="s">
        <v>18</v>
      </c>
      <c r="D2028" s="383"/>
      <c r="E2028" s="383"/>
      <c r="F2028" s="383"/>
      <c r="G2028" s="383"/>
      <c r="H2028" s="383"/>
    </row>
    <row r="2029" spans="1:8" s="275" customFormat="1" x14ac:dyDescent="0.2">
      <c r="A2029" s="282"/>
      <c r="B2029" s="279" t="s">
        <v>224</v>
      </c>
      <c r="C2029" s="276"/>
      <c r="D2029" s="386"/>
      <c r="E2029" s="386">
        <f>4*20</f>
        <v>80</v>
      </c>
      <c r="F2029" s="386"/>
      <c r="G2029" s="386"/>
      <c r="H2029" s="386">
        <f>ROUND(PRODUCT(D2029:G2029),2)</f>
        <v>80</v>
      </c>
    </row>
    <row r="2030" spans="1:8" s="275" customFormat="1" ht="10.15" x14ac:dyDescent="0.2">
      <c r="A2030" s="282"/>
      <c r="B2030" s="284" t="str">
        <f>"Total item "&amp;A2028</f>
        <v>Total item 10.34</v>
      </c>
      <c r="C2030" s="276"/>
      <c r="D2030" s="386"/>
      <c r="E2030" s="386"/>
      <c r="F2030" s="386"/>
      <c r="G2030" s="386"/>
      <c r="H2030" s="383">
        <f>SUM(H2029:H2029)</f>
        <v>80</v>
      </c>
    </row>
    <row r="2031" spans="1:8" s="275" customFormat="1" ht="10.15" x14ac:dyDescent="0.2">
      <c r="A2031" s="282"/>
      <c r="B2031" s="284"/>
      <c r="C2031" s="119"/>
      <c r="D2031" s="384"/>
      <c r="E2031" s="384"/>
      <c r="F2031" s="384"/>
      <c r="G2031" s="384"/>
      <c r="H2031" s="384"/>
    </row>
    <row r="2032" spans="1:8" s="258" customFormat="1" ht="33.75" x14ac:dyDescent="0.2">
      <c r="A2032" s="280" t="s">
        <v>439</v>
      </c>
      <c r="B2032" s="261" t="s">
        <v>1349</v>
      </c>
      <c r="C2032" s="281" t="s">
        <v>1028</v>
      </c>
      <c r="D2032" s="383"/>
      <c r="E2032" s="383"/>
      <c r="F2032" s="383"/>
      <c r="G2032" s="383"/>
      <c r="H2032" s="383"/>
    </row>
    <row r="2033" spans="1:8" s="275" customFormat="1" x14ac:dyDescent="0.2">
      <c r="A2033" s="282"/>
      <c r="B2033" s="279" t="s">
        <v>225</v>
      </c>
      <c r="C2033" s="276"/>
      <c r="D2033" s="386"/>
      <c r="E2033" s="386">
        <v>3.2</v>
      </c>
      <c r="F2033" s="386"/>
      <c r="G2033" s="386"/>
      <c r="H2033" s="386">
        <f>ROUND(PRODUCT(D2033:G2033),2)</f>
        <v>3.2</v>
      </c>
    </row>
    <row r="2034" spans="1:8" s="275" customFormat="1" ht="10.15" x14ac:dyDescent="0.2">
      <c r="A2034" s="282"/>
      <c r="B2034" s="279"/>
      <c r="C2034" s="276"/>
      <c r="D2034" s="386"/>
      <c r="E2034" s="386">
        <v>1</v>
      </c>
      <c r="F2034" s="386"/>
      <c r="G2034" s="386"/>
      <c r="H2034" s="386">
        <f t="shared" ref="H2034:H2080" si="140">ROUND(PRODUCT(D2034:G2034),2)</f>
        <v>1</v>
      </c>
    </row>
    <row r="2035" spans="1:8" s="275" customFormat="1" ht="10.15" x14ac:dyDescent="0.2">
      <c r="A2035" s="282"/>
      <c r="B2035" s="279"/>
      <c r="C2035" s="276"/>
      <c r="D2035" s="386"/>
      <c r="E2035" s="386">
        <v>2.2000000000000002</v>
      </c>
      <c r="F2035" s="386"/>
      <c r="G2035" s="386"/>
      <c r="H2035" s="386">
        <f t="shared" si="140"/>
        <v>2.2000000000000002</v>
      </c>
    </row>
    <row r="2036" spans="1:8" s="275" customFormat="1" ht="10.15" x14ac:dyDescent="0.2">
      <c r="A2036" s="282"/>
      <c r="B2036" s="279"/>
      <c r="C2036" s="276"/>
      <c r="D2036" s="386">
        <v>3</v>
      </c>
      <c r="E2036" s="386">
        <v>1.4</v>
      </c>
      <c r="F2036" s="386"/>
      <c r="G2036" s="386"/>
      <c r="H2036" s="386">
        <f t="shared" si="140"/>
        <v>4.2</v>
      </c>
    </row>
    <row r="2037" spans="1:8" s="275" customFormat="1" ht="10.15" x14ac:dyDescent="0.2">
      <c r="A2037" s="282"/>
      <c r="B2037" s="279"/>
      <c r="C2037" s="276"/>
      <c r="D2037" s="386">
        <v>2</v>
      </c>
      <c r="E2037" s="386">
        <v>0.6</v>
      </c>
      <c r="F2037" s="386"/>
      <c r="G2037" s="386"/>
      <c r="H2037" s="386">
        <f t="shared" si="140"/>
        <v>1.2</v>
      </c>
    </row>
    <row r="2038" spans="1:8" s="275" customFormat="1" ht="10.15" x14ac:dyDescent="0.2">
      <c r="A2038" s="282"/>
      <c r="B2038" s="279"/>
      <c r="C2038" s="276"/>
      <c r="D2038" s="386"/>
      <c r="E2038" s="386">
        <v>5.3</v>
      </c>
      <c r="F2038" s="386"/>
      <c r="G2038" s="386"/>
      <c r="H2038" s="386">
        <f t="shared" si="140"/>
        <v>5.3</v>
      </c>
    </row>
    <row r="2039" spans="1:8" s="275" customFormat="1" ht="10.15" x14ac:dyDescent="0.2">
      <c r="A2039" s="282"/>
      <c r="B2039" s="279"/>
      <c r="C2039" s="276"/>
      <c r="D2039" s="386"/>
      <c r="E2039" s="386">
        <v>45</v>
      </c>
      <c r="F2039" s="386"/>
      <c r="G2039" s="386"/>
      <c r="H2039" s="386">
        <f t="shared" si="140"/>
        <v>45</v>
      </c>
    </row>
    <row r="2040" spans="1:8" s="275" customFormat="1" ht="10.15" x14ac:dyDescent="0.2">
      <c r="A2040" s="282"/>
      <c r="B2040" s="279"/>
      <c r="C2040" s="276"/>
      <c r="D2040" s="386"/>
      <c r="E2040" s="386">
        <v>12.6</v>
      </c>
      <c r="F2040" s="386"/>
      <c r="G2040" s="386"/>
      <c r="H2040" s="386">
        <f t="shared" si="140"/>
        <v>12.6</v>
      </c>
    </row>
    <row r="2041" spans="1:8" s="275" customFormat="1" ht="10.15" x14ac:dyDescent="0.2">
      <c r="A2041" s="282"/>
      <c r="B2041" s="279"/>
      <c r="C2041" s="276"/>
      <c r="D2041" s="386"/>
      <c r="E2041" s="386">
        <v>3</v>
      </c>
      <c r="F2041" s="386"/>
      <c r="G2041" s="386"/>
      <c r="H2041" s="386">
        <f t="shared" si="140"/>
        <v>3</v>
      </c>
    </row>
    <row r="2042" spans="1:8" s="275" customFormat="1" ht="10.15" x14ac:dyDescent="0.2">
      <c r="A2042" s="282"/>
      <c r="B2042" s="279"/>
      <c r="C2042" s="276"/>
      <c r="D2042" s="386"/>
      <c r="E2042" s="386">
        <v>2.6</v>
      </c>
      <c r="F2042" s="386"/>
      <c r="G2042" s="386"/>
      <c r="H2042" s="386">
        <f t="shared" si="140"/>
        <v>2.6</v>
      </c>
    </row>
    <row r="2043" spans="1:8" s="275" customFormat="1" ht="10.15" x14ac:dyDescent="0.2">
      <c r="A2043" s="282"/>
      <c r="B2043" s="279"/>
      <c r="C2043" s="276"/>
      <c r="D2043" s="386"/>
      <c r="E2043" s="386">
        <v>1.7</v>
      </c>
      <c r="F2043" s="386"/>
      <c r="G2043" s="386"/>
      <c r="H2043" s="386">
        <f t="shared" si="140"/>
        <v>1.7</v>
      </c>
    </row>
    <row r="2044" spans="1:8" s="275" customFormat="1" ht="10.15" x14ac:dyDescent="0.2">
      <c r="A2044" s="282"/>
      <c r="B2044" s="279"/>
      <c r="C2044" s="276"/>
      <c r="D2044" s="386"/>
      <c r="E2044" s="386">
        <v>3.7</v>
      </c>
      <c r="F2044" s="386"/>
      <c r="G2044" s="386"/>
      <c r="H2044" s="386">
        <f t="shared" si="140"/>
        <v>3.7</v>
      </c>
    </row>
    <row r="2045" spans="1:8" s="275" customFormat="1" ht="10.15" x14ac:dyDescent="0.2">
      <c r="A2045" s="282"/>
      <c r="B2045" s="279"/>
      <c r="C2045" s="276"/>
      <c r="D2045" s="386"/>
      <c r="E2045" s="386">
        <v>3.5</v>
      </c>
      <c r="F2045" s="386"/>
      <c r="G2045" s="386"/>
      <c r="H2045" s="386">
        <f t="shared" si="140"/>
        <v>3.5</v>
      </c>
    </row>
    <row r="2046" spans="1:8" s="275" customFormat="1" ht="10.15" x14ac:dyDescent="0.2">
      <c r="A2046" s="282"/>
      <c r="B2046" s="279"/>
      <c r="C2046" s="276"/>
      <c r="D2046" s="386"/>
      <c r="E2046" s="386">
        <v>18.600000000000001</v>
      </c>
      <c r="F2046" s="386"/>
      <c r="G2046" s="386"/>
      <c r="H2046" s="386">
        <f t="shared" si="140"/>
        <v>18.600000000000001</v>
      </c>
    </row>
    <row r="2047" spans="1:8" s="275" customFormat="1" ht="10.15" x14ac:dyDescent="0.2">
      <c r="A2047" s="282"/>
      <c r="B2047" s="279"/>
      <c r="C2047" s="276"/>
      <c r="D2047" s="386"/>
      <c r="E2047" s="386">
        <v>21.7</v>
      </c>
      <c r="F2047" s="386"/>
      <c r="G2047" s="386"/>
      <c r="H2047" s="386">
        <f t="shared" si="140"/>
        <v>21.7</v>
      </c>
    </row>
    <row r="2048" spans="1:8" s="275" customFormat="1" ht="10.15" x14ac:dyDescent="0.2">
      <c r="A2048" s="282"/>
      <c r="B2048" s="279"/>
      <c r="C2048" s="276"/>
      <c r="D2048" s="386"/>
      <c r="E2048" s="386">
        <v>6.7</v>
      </c>
      <c r="F2048" s="386"/>
      <c r="G2048" s="386"/>
      <c r="H2048" s="386">
        <f t="shared" si="140"/>
        <v>6.7</v>
      </c>
    </row>
    <row r="2049" spans="1:8" s="275" customFormat="1" ht="10.15" x14ac:dyDescent="0.2">
      <c r="A2049" s="282"/>
      <c r="B2049" s="279"/>
      <c r="C2049" s="276"/>
      <c r="D2049" s="386"/>
      <c r="E2049" s="386">
        <v>10.7</v>
      </c>
      <c r="F2049" s="386"/>
      <c r="G2049" s="386"/>
      <c r="H2049" s="386">
        <f t="shared" si="140"/>
        <v>10.7</v>
      </c>
    </row>
    <row r="2050" spans="1:8" s="275" customFormat="1" ht="10.15" x14ac:dyDescent="0.2">
      <c r="A2050" s="282"/>
      <c r="B2050" s="279"/>
      <c r="C2050" s="276"/>
      <c r="D2050" s="386"/>
      <c r="E2050" s="386">
        <v>6.8</v>
      </c>
      <c r="F2050" s="386"/>
      <c r="G2050" s="386"/>
      <c r="H2050" s="386">
        <f t="shared" si="140"/>
        <v>6.8</v>
      </c>
    </row>
    <row r="2051" spans="1:8" s="275" customFormat="1" ht="10.15" x14ac:dyDescent="0.2">
      <c r="A2051" s="282"/>
      <c r="B2051" s="279"/>
      <c r="C2051" s="276"/>
      <c r="D2051" s="386"/>
      <c r="E2051" s="386">
        <v>5.5</v>
      </c>
      <c r="F2051" s="386"/>
      <c r="G2051" s="386"/>
      <c r="H2051" s="386">
        <f t="shared" si="140"/>
        <v>5.5</v>
      </c>
    </row>
    <row r="2052" spans="1:8" s="275" customFormat="1" ht="10.15" x14ac:dyDescent="0.2">
      <c r="A2052" s="282"/>
      <c r="B2052" s="279"/>
      <c r="C2052" s="276"/>
      <c r="D2052" s="386"/>
      <c r="E2052" s="386">
        <v>7.1</v>
      </c>
      <c r="F2052" s="386"/>
      <c r="G2052" s="386"/>
      <c r="H2052" s="386">
        <f t="shared" si="140"/>
        <v>7.1</v>
      </c>
    </row>
    <row r="2053" spans="1:8" s="275" customFormat="1" ht="10.15" x14ac:dyDescent="0.2">
      <c r="A2053" s="282"/>
      <c r="B2053" s="279"/>
      <c r="C2053" s="276"/>
      <c r="D2053" s="386"/>
      <c r="E2053" s="386">
        <v>2.4</v>
      </c>
      <c r="F2053" s="386"/>
      <c r="G2053" s="386"/>
      <c r="H2053" s="386">
        <f t="shared" si="140"/>
        <v>2.4</v>
      </c>
    </row>
    <row r="2054" spans="1:8" s="275" customFormat="1" ht="10.15" x14ac:dyDescent="0.2">
      <c r="A2054" s="282"/>
      <c r="B2054" s="279"/>
      <c r="C2054" s="276"/>
      <c r="D2054" s="386"/>
      <c r="E2054" s="386">
        <v>1.2</v>
      </c>
      <c r="F2054" s="386"/>
      <c r="G2054" s="386"/>
      <c r="H2054" s="386">
        <f t="shared" si="140"/>
        <v>1.2</v>
      </c>
    </row>
    <row r="2055" spans="1:8" s="275" customFormat="1" ht="10.15" x14ac:dyDescent="0.2">
      <c r="A2055" s="282"/>
      <c r="B2055" s="279"/>
      <c r="C2055" s="276"/>
      <c r="D2055" s="386"/>
      <c r="E2055" s="386">
        <v>2.2000000000000002</v>
      </c>
      <c r="F2055" s="386"/>
      <c r="G2055" s="386"/>
      <c r="H2055" s="386">
        <f t="shared" si="140"/>
        <v>2.2000000000000002</v>
      </c>
    </row>
    <row r="2056" spans="1:8" s="275" customFormat="1" ht="10.15" x14ac:dyDescent="0.2">
      <c r="A2056" s="282"/>
      <c r="B2056" s="279"/>
      <c r="C2056" s="276"/>
      <c r="D2056" s="386"/>
      <c r="E2056" s="386">
        <v>10.9</v>
      </c>
      <c r="F2056" s="386"/>
      <c r="G2056" s="386"/>
      <c r="H2056" s="386">
        <f t="shared" si="140"/>
        <v>10.9</v>
      </c>
    </row>
    <row r="2057" spans="1:8" s="275" customFormat="1" ht="10.15" x14ac:dyDescent="0.2">
      <c r="A2057" s="282"/>
      <c r="B2057" s="279"/>
      <c r="C2057" s="276"/>
      <c r="D2057" s="386"/>
      <c r="E2057" s="386">
        <v>12.6</v>
      </c>
      <c r="F2057" s="386"/>
      <c r="G2057" s="386"/>
      <c r="H2057" s="386">
        <f t="shared" si="140"/>
        <v>12.6</v>
      </c>
    </row>
    <row r="2058" spans="1:8" s="275" customFormat="1" ht="10.15" x14ac:dyDescent="0.2">
      <c r="A2058" s="282"/>
      <c r="B2058" s="279"/>
      <c r="C2058" s="276"/>
      <c r="D2058" s="386"/>
      <c r="E2058" s="386">
        <v>4.7</v>
      </c>
      <c r="F2058" s="386"/>
      <c r="G2058" s="386"/>
      <c r="H2058" s="386">
        <f t="shared" si="140"/>
        <v>4.7</v>
      </c>
    </row>
    <row r="2059" spans="1:8" s="275" customFormat="1" ht="10.15" x14ac:dyDescent="0.2">
      <c r="A2059" s="282"/>
      <c r="B2059" s="279"/>
      <c r="C2059" s="276"/>
      <c r="D2059" s="386"/>
      <c r="E2059" s="386">
        <v>4.9000000000000004</v>
      </c>
      <c r="F2059" s="386"/>
      <c r="G2059" s="386"/>
      <c r="H2059" s="386">
        <f t="shared" si="140"/>
        <v>4.9000000000000004</v>
      </c>
    </row>
    <row r="2060" spans="1:8" s="275" customFormat="1" ht="10.15" x14ac:dyDescent="0.2">
      <c r="A2060" s="282"/>
      <c r="B2060" s="279"/>
      <c r="C2060" s="276"/>
      <c r="D2060" s="386"/>
      <c r="E2060" s="386">
        <v>4.5</v>
      </c>
      <c r="F2060" s="386"/>
      <c r="G2060" s="386"/>
      <c r="H2060" s="386">
        <f t="shared" si="140"/>
        <v>4.5</v>
      </c>
    </row>
    <row r="2061" spans="1:8" s="275" customFormat="1" ht="10.15" x14ac:dyDescent="0.2">
      <c r="A2061" s="282"/>
      <c r="B2061" s="279"/>
      <c r="C2061" s="276"/>
      <c r="D2061" s="386"/>
      <c r="E2061" s="386">
        <v>1.1000000000000001</v>
      </c>
      <c r="F2061" s="386"/>
      <c r="G2061" s="386"/>
      <c r="H2061" s="386">
        <f t="shared" si="140"/>
        <v>1.1000000000000001</v>
      </c>
    </row>
    <row r="2062" spans="1:8" s="275" customFormat="1" ht="10.15" x14ac:dyDescent="0.2">
      <c r="A2062" s="282"/>
      <c r="B2062" s="279"/>
      <c r="C2062" s="276"/>
      <c r="D2062" s="386"/>
      <c r="E2062" s="386">
        <v>14.6</v>
      </c>
      <c r="F2062" s="386"/>
      <c r="G2062" s="386"/>
      <c r="H2062" s="386">
        <f t="shared" si="140"/>
        <v>14.6</v>
      </c>
    </row>
    <row r="2063" spans="1:8" s="275" customFormat="1" ht="10.15" x14ac:dyDescent="0.2">
      <c r="A2063" s="282"/>
      <c r="B2063" s="279"/>
      <c r="C2063" s="276"/>
      <c r="D2063" s="386"/>
      <c r="E2063" s="386">
        <v>3</v>
      </c>
      <c r="F2063" s="386"/>
      <c r="G2063" s="386"/>
      <c r="H2063" s="386">
        <f t="shared" si="140"/>
        <v>3</v>
      </c>
    </row>
    <row r="2064" spans="1:8" s="275" customFormat="1" ht="10.15" x14ac:dyDescent="0.2">
      <c r="A2064" s="282"/>
      <c r="B2064" s="279"/>
      <c r="C2064" s="276"/>
      <c r="D2064" s="386">
        <v>2</v>
      </c>
      <c r="E2064" s="386">
        <v>4.7</v>
      </c>
      <c r="F2064" s="386"/>
      <c r="G2064" s="386"/>
      <c r="H2064" s="386">
        <f t="shared" si="140"/>
        <v>9.4</v>
      </c>
    </row>
    <row r="2065" spans="1:8" s="275" customFormat="1" ht="10.15" x14ac:dyDescent="0.2">
      <c r="A2065" s="282"/>
      <c r="B2065" s="279"/>
      <c r="C2065" s="276"/>
      <c r="D2065" s="386"/>
      <c r="E2065" s="386">
        <v>11.4</v>
      </c>
      <c r="F2065" s="386"/>
      <c r="G2065" s="386"/>
      <c r="H2065" s="386">
        <f t="shared" si="140"/>
        <v>11.4</v>
      </c>
    </row>
    <row r="2066" spans="1:8" s="275" customFormat="1" ht="10.15" x14ac:dyDescent="0.2">
      <c r="A2066" s="282"/>
      <c r="B2066" s="279"/>
      <c r="C2066" s="276"/>
      <c r="D2066" s="386"/>
      <c r="E2066" s="386">
        <v>6</v>
      </c>
      <c r="F2066" s="386"/>
      <c r="G2066" s="386"/>
      <c r="H2066" s="386">
        <f t="shared" si="140"/>
        <v>6</v>
      </c>
    </row>
    <row r="2067" spans="1:8" s="275" customFormat="1" ht="10.15" x14ac:dyDescent="0.2">
      <c r="A2067" s="282"/>
      <c r="B2067" s="279"/>
      <c r="C2067" s="276"/>
      <c r="D2067" s="386"/>
      <c r="E2067" s="386">
        <v>4.3</v>
      </c>
      <c r="F2067" s="386"/>
      <c r="G2067" s="386"/>
      <c r="H2067" s="386">
        <f t="shared" si="140"/>
        <v>4.3</v>
      </c>
    </row>
    <row r="2068" spans="1:8" s="275" customFormat="1" ht="10.15" x14ac:dyDescent="0.2">
      <c r="A2068" s="282"/>
      <c r="B2068" s="279"/>
      <c r="C2068" s="276"/>
      <c r="D2068" s="386"/>
      <c r="E2068" s="386">
        <v>3.1</v>
      </c>
      <c r="F2068" s="386"/>
      <c r="G2068" s="386"/>
      <c r="H2068" s="386">
        <f t="shared" si="140"/>
        <v>3.1</v>
      </c>
    </row>
    <row r="2069" spans="1:8" s="275" customFormat="1" ht="10.15" x14ac:dyDescent="0.2">
      <c r="A2069" s="282"/>
      <c r="B2069" s="279"/>
      <c r="C2069" s="276"/>
      <c r="D2069" s="386"/>
      <c r="E2069" s="386">
        <v>1.7</v>
      </c>
      <c r="F2069" s="386"/>
      <c r="G2069" s="386"/>
      <c r="H2069" s="386">
        <f t="shared" si="140"/>
        <v>1.7</v>
      </c>
    </row>
    <row r="2070" spans="1:8" s="275" customFormat="1" ht="10.15" x14ac:dyDescent="0.2">
      <c r="A2070" s="282"/>
      <c r="B2070" s="279"/>
      <c r="C2070" s="276"/>
      <c r="D2070" s="386"/>
      <c r="E2070" s="386">
        <v>1.8</v>
      </c>
      <c r="F2070" s="386"/>
      <c r="G2070" s="386"/>
      <c r="H2070" s="386">
        <f t="shared" si="140"/>
        <v>1.8</v>
      </c>
    </row>
    <row r="2071" spans="1:8" s="275" customFormat="1" ht="10.15" x14ac:dyDescent="0.2">
      <c r="A2071" s="282"/>
      <c r="B2071" s="279"/>
      <c r="C2071" s="276"/>
      <c r="D2071" s="386"/>
      <c r="E2071" s="386">
        <v>3</v>
      </c>
      <c r="F2071" s="386"/>
      <c r="G2071" s="386"/>
      <c r="H2071" s="386">
        <f t="shared" si="140"/>
        <v>3</v>
      </c>
    </row>
    <row r="2072" spans="1:8" s="275" customFormat="1" ht="10.15" x14ac:dyDescent="0.2">
      <c r="A2072" s="282"/>
      <c r="B2072" s="279"/>
      <c r="C2072" s="276"/>
      <c r="D2072" s="386"/>
      <c r="E2072" s="386">
        <v>9.6999999999999993</v>
      </c>
      <c r="F2072" s="386"/>
      <c r="G2072" s="386"/>
      <c r="H2072" s="386">
        <f t="shared" si="140"/>
        <v>9.6999999999999993</v>
      </c>
    </row>
    <row r="2073" spans="1:8" s="275" customFormat="1" ht="10.15" x14ac:dyDescent="0.2">
      <c r="A2073" s="282"/>
      <c r="B2073" s="279"/>
      <c r="C2073" s="276"/>
      <c r="D2073" s="386"/>
      <c r="E2073" s="386">
        <v>4.0999999999999996</v>
      </c>
      <c r="F2073" s="386"/>
      <c r="G2073" s="386"/>
      <c r="H2073" s="386">
        <f t="shared" si="140"/>
        <v>4.0999999999999996</v>
      </c>
    </row>
    <row r="2074" spans="1:8" s="275" customFormat="1" ht="10.15" x14ac:dyDescent="0.2">
      <c r="A2074" s="282"/>
      <c r="B2074" s="279"/>
      <c r="C2074" s="276"/>
      <c r="D2074" s="386"/>
      <c r="E2074" s="386">
        <v>5.4</v>
      </c>
      <c r="F2074" s="386"/>
      <c r="G2074" s="386"/>
      <c r="H2074" s="386">
        <f t="shared" si="140"/>
        <v>5.4</v>
      </c>
    </row>
    <row r="2075" spans="1:8" s="275" customFormat="1" ht="10.15" x14ac:dyDescent="0.2">
      <c r="A2075" s="282"/>
      <c r="B2075" s="279"/>
      <c r="C2075" s="276"/>
      <c r="D2075" s="386"/>
      <c r="E2075" s="386">
        <v>29.1</v>
      </c>
      <c r="F2075" s="386"/>
      <c r="G2075" s="386"/>
      <c r="H2075" s="386">
        <f t="shared" si="140"/>
        <v>29.1</v>
      </c>
    </row>
    <row r="2076" spans="1:8" s="275" customFormat="1" ht="10.15" x14ac:dyDescent="0.2">
      <c r="A2076" s="282"/>
      <c r="B2076" s="279"/>
      <c r="C2076" s="276"/>
      <c r="D2076" s="386"/>
      <c r="E2076" s="386">
        <v>2.8</v>
      </c>
      <c r="F2076" s="386"/>
      <c r="G2076" s="386"/>
      <c r="H2076" s="386">
        <f t="shared" si="140"/>
        <v>2.8</v>
      </c>
    </row>
    <row r="2077" spans="1:8" s="275" customFormat="1" ht="10.15" x14ac:dyDescent="0.2">
      <c r="A2077" s="282"/>
      <c r="B2077" s="279"/>
      <c r="C2077" s="276"/>
      <c r="D2077" s="386"/>
      <c r="E2077" s="386">
        <v>10.1</v>
      </c>
      <c r="F2077" s="386"/>
      <c r="G2077" s="386"/>
      <c r="H2077" s="386">
        <f t="shared" si="140"/>
        <v>10.1</v>
      </c>
    </row>
    <row r="2078" spans="1:8" s="275" customFormat="1" ht="10.15" x14ac:dyDescent="0.2">
      <c r="A2078" s="282"/>
      <c r="B2078" s="279"/>
      <c r="C2078" s="276"/>
      <c r="D2078" s="386"/>
      <c r="E2078" s="386">
        <v>4.2</v>
      </c>
      <c r="F2078" s="386"/>
      <c r="G2078" s="386"/>
      <c r="H2078" s="386">
        <f t="shared" si="140"/>
        <v>4.2</v>
      </c>
    </row>
    <row r="2079" spans="1:8" s="275" customFormat="1" ht="10.15" x14ac:dyDescent="0.2">
      <c r="A2079" s="282"/>
      <c r="B2079" s="279"/>
      <c r="C2079" s="276"/>
      <c r="D2079" s="386"/>
      <c r="E2079" s="386">
        <v>51.6</v>
      </c>
      <c r="F2079" s="386"/>
      <c r="G2079" s="386"/>
      <c r="H2079" s="386">
        <f t="shared" si="140"/>
        <v>51.6</v>
      </c>
    </row>
    <row r="2080" spans="1:8" s="275" customFormat="1" ht="10.15" x14ac:dyDescent="0.2">
      <c r="A2080" s="282"/>
      <c r="B2080" s="279"/>
      <c r="C2080" s="276"/>
      <c r="D2080" s="386"/>
      <c r="E2080" s="386">
        <v>12.48</v>
      </c>
      <c r="F2080" s="386"/>
      <c r="G2080" s="386"/>
      <c r="H2080" s="386">
        <f t="shared" si="140"/>
        <v>12.48</v>
      </c>
    </row>
    <row r="2081" spans="1:8" s="275" customFormat="1" ht="10.15" x14ac:dyDescent="0.2">
      <c r="A2081" s="282"/>
      <c r="B2081" s="284" t="str">
        <f>"Total item "&amp;A2032</f>
        <v>Total item 10.35</v>
      </c>
      <c r="C2081" s="276"/>
      <c r="D2081" s="386"/>
      <c r="E2081" s="386"/>
      <c r="F2081" s="386"/>
      <c r="G2081" s="386"/>
      <c r="H2081" s="383">
        <f>SUM(H2033:H2080)</f>
        <v>398.58000000000004</v>
      </c>
    </row>
    <row r="2082" spans="1:8" s="275" customFormat="1" ht="10.15" x14ac:dyDescent="0.2">
      <c r="A2082" s="282"/>
      <c r="B2082" s="126"/>
      <c r="C2082" s="119"/>
      <c r="D2082" s="384"/>
      <c r="E2082" s="384"/>
      <c r="F2082" s="384"/>
      <c r="G2082" s="384"/>
      <c r="H2082" s="384"/>
    </row>
    <row r="2083" spans="1:8" s="258" customFormat="1" ht="33.75" x14ac:dyDescent="0.2">
      <c r="A2083" s="280" t="s">
        <v>440</v>
      </c>
      <c r="B2083" s="261" t="s">
        <v>935</v>
      </c>
      <c r="C2083" s="281" t="s">
        <v>18</v>
      </c>
      <c r="D2083" s="383"/>
      <c r="E2083" s="383"/>
      <c r="F2083" s="383"/>
      <c r="G2083" s="383"/>
      <c r="H2083" s="383"/>
    </row>
    <row r="2084" spans="1:8" s="275" customFormat="1" x14ac:dyDescent="0.2">
      <c r="A2084" s="282"/>
      <c r="B2084" s="279" t="s">
        <v>414</v>
      </c>
      <c r="C2084" s="276"/>
      <c r="D2084" s="386"/>
      <c r="E2084" s="386">
        <f>2*398.58</f>
        <v>797.16</v>
      </c>
      <c r="F2084" s="386"/>
      <c r="G2084" s="386"/>
      <c r="H2084" s="386">
        <f>ROUND(PRODUCT(D2084:G2084),2)</f>
        <v>797.16</v>
      </c>
    </row>
    <row r="2085" spans="1:8" s="275" customFormat="1" ht="10.15" x14ac:dyDescent="0.2">
      <c r="A2085" s="282"/>
      <c r="B2085" s="279" t="s">
        <v>402</v>
      </c>
      <c r="C2085" s="276"/>
      <c r="D2085" s="386"/>
      <c r="E2085" s="386">
        <f>2*20*6</f>
        <v>240</v>
      </c>
      <c r="F2085" s="386"/>
      <c r="G2085" s="386"/>
      <c r="H2085" s="386">
        <f>ROUND(PRODUCT(D2085:G2085),2)</f>
        <v>240</v>
      </c>
    </row>
    <row r="2086" spans="1:8" s="275" customFormat="1" ht="10.15" x14ac:dyDescent="0.2">
      <c r="A2086" s="282"/>
      <c r="B2086" s="284" t="str">
        <f>"Total item "&amp;A2083</f>
        <v>Total item 10.36</v>
      </c>
      <c r="C2086" s="276"/>
      <c r="D2086" s="386"/>
      <c r="E2086" s="386"/>
      <c r="F2086" s="386"/>
      <c r="G2086" s="386"/>
      <c r="H2086" s="383">
        <f>SUM(H2084:H2085)</f>
        <v>1037.1599999999999</v>
      </c>
    </row>
    <row r="2087" spans="1:8" s="275" customFormat="1" ht="10.15" x14ac:dyDescent="0.2">
      <c r="A2087" s="282"/>
      <c r="B2087" s="126"/>
      <c r="C2087" s="119"/>
      <c r="D2087" s="384"/>
      <c r="E2087" s="384"/>
      <c r="F2087" s="384"/>
      <c r="G2087" s="384"/>
      <c r="H2087" s="384"/>
    </row>
    <row r="2088" spans="1:8" s="258" customFormat="1" ht="22.5" x14ac:dyDescent="0.2">
      <c r="A2088" s="280" t="s">
        <v>441</v>
      </c>
      <c r="B2088" s="285" t="s">
        <v>1290</v>
      </c>
      <c r="C2088" s="281" t="s">
        <v>204</v>
      </c>
      <c r="D2088" s="383"/>
      <c r="E2088" s="383"/>
      <c r="F2088" s="383"/>
      <c r="G2088" s="383"/>
      <c r="H2088" s="383"/>
    </row>
    <row r="2089" spans="1:8" s="275" customFormat="1" x14ac:dyDescent="0.2">
      <c r="A2089" s="282"/>
      <c r="B2089" s="279" t="s">
        <v>220</v>
      </c>
      <c r="C2089" s="276"/>
      <c r="D2089" s="386">
        <v>1</v>
      </c>
      <c r="E2089" s="386"/>
      <c r="F2089" s="386"/>
      <c r="G2089" s="386"/>
      <c r="H2089" s="386">
        <f>ROUND(PRODUCT(D2089:G2089),2)</f>
        <v>1</v>
      </c>
    </row>
    <row r="2090" spans="1:8" s="275" customFormat="1" x14ac:dyDescent="0.2">
      <c r="A2090" s="282"/>
      <c r="B2090" s="279" t="s">
        <v>221</v>
      </c>
      <c r="C2090" s="276"/>
      <c r="D2090" s="386">
        <v>1</v>
      </c>
      <c r="E2090" s="386"/>
      <c r="F2090" s="386"/>
      <c r="G2090" s="386"/>
      <c r="H2090" s="386">
        <f t="shared" ref="H2090:H2091" si="141">ROUND(PRODUCT(D2090:G2090),2)</f>
        <v>1</v>
      </c>
    </row>
    <row r="2091" spans="1:8" s="275" customFormat="1" x14ac:dyDescent="0.2">
      <c r="A2091" s="282"/>
      <c r="B2091" s="279" t="s">
        <v>222</v>
      </c>
      <c r="C2091" s="276"/>
      <c r="D2091" s="386">
        <v>9</v>
      </c>
      <c r="E2091" s="386"/>
      <c r="F2091" s="386"/>
      <c r="G2091" s="386"/>
      <c r="H2091" s="386">
        <f t="shared" si="141"/>
        <v>9</v>
      </c>
    </row>
    <row r="2092" spans="1:8" s="275" customFormat="1" ht="10.15" x14ac:dyDescent="0.2">
      <c r="A2092" s="282"/>
      <c r="B2092" s="284" t="str">
        <f>"Total item "&amp;A2088</f>
        <v>Total item 10.37</v>
      </c>
      <c r="C2092" s="276"/>
      <c r="D2092" s="386"/>
      <c r="E2092" s="386"/>
      <c r="F2092" s="386"/>
      <c r="G2092" s="386"/>
      <c r="H2092" s="383">
        <f>SUM(H2089:H2091)</f>
        <v>11</v>
      </c>
    </row>
    <row r="2093" spans="1:8" s="275" customFormat="1" ht="10.15" x14ac:dyDescent="0.2">
      <c r="A2093" s="282"/>
      <c r="B2093" s="126"/>
      <c r="C2093" s="119"/>
      <c r="D2093" s="384"/>
      <c r="E2093" s="384"/>
      <c r="F2093" s="384"/>
      <c r="G2093" s="384"/>
      <c r="H2093" s="384"/>
    </row>
    <row r="2094" spans="1:8" s="258" customFormat="1" ht="10.15" x14ac:dyDescent="0.2">
      <c r="A2094" s="280" t="s">
        <v>442</v>
      </c>
      <c r="B2094" s="285" t="s">
        <v>403</v>
      </c>
      <c r="C2094" s="281" t="s">
        <v>49</v>
      </c>
      <c r="D2094" s="383"/>
      <c r="E2094" s="383"/>
      <c r="F2094" s="383"/>
      <c r="G2094" s="383"/>
      <c r="H2094" s="383"/>
    </row>
    <row r="2095" spans="1:8" s="275" customFormat="1" ht="10.15" x14ac:dyDescent="0.2">
      <c r="A2095" s="282"/>
      <c r="B2095" s="279"/>
      <c r="C2095" s="276"/>
      <c r="D2095" s="386">
        <v>4</v>
      </c>
      <c r="E2095" s="386"/>
      <c r="F2095" s="386"/>
      <c r="G2095" s="386"/>
      <c r="H2095" s="386">
        <f>ROUND(PRODUCT(D2095:G2095),2)</f>
        <v>4</v>
      </c>
    </row>
    <row r="2096" spans="1:8" s="275" customFormat="1" ht="10.15" x14ac:dyDescent="0.2">
      <c r="A2096" s="282"/>
      <c r="B2096" s="284" t="str">
        <f>"Total item "&amp;A2094</f>
        <v>Total item 10.38</v>
      </c>
      <c r="C2096" s="276"/>
      <c r="D2096" s="386"/>
      <c r="E2096" s="386"/>
      <c r="F2096" s="386"/>
      <c r="G2096" s="386"/>
      <c r="H2096" s="383">
        <f>SUM(H2095:H2095)</f>
        <v>4</v>
      </c>
    </row>
    <row r="2097" spans="1:8" s="275" customFormat="1" ht="10.15" x14ac:dyDescent="0.2">
      <c r="A2097" s="282"/>
      <c r="B2097" s="126"/>
      <c r="C2097" s="119"/>
      <c r="D2097" s="384"/>
      <c r="E2097" s="384"/>
      <c r="F2097" s="384"/>
      <c r="G2097" s="384"/>
      <c r="H2097" s="384"/>
    </row>
    <row r="2098" spans="1:8" s="258" customFormat="1" ht="20.45" x14ac:dyDescent="0.2">
      <c r="A2098" s="280" t="s">
        <v>443</v>
      </c>
      <c r="B2098" s="285" t="s">
        <v>362</v>
      </c>
      <c r="C2098" s="281" t="s">
        <v>49</v>
      </c>
      <c r="D2098" s="383"/>
      <c r="E2098" s="383"/>
      <c r="F2098" s="383"/>
      <c r="G2098" s="383"/>
      <c r="H2098" s="383"/>
    </row>
    <row r="2099" spans="1:8" s="275" customFormat="1" x14ac:dyDescent="0.2">
      <c r="A2099" s="282"/>
      <c r="B2099" s="279" t="s">
        <v>144</v>
      </c>
      <c r="C2099" s="276"/>
      <c r="D2099" s="386">
        <v>19</v>
      </c>
      <c r="E2099" s="386"/>
      <c r="F2099" s="386"/>
      <c r="G2099" s="386"/>
      <c r="H2099" s="386">
        <f>ROUND(PRODUCT(D2099:G2099),2)</f>
        <v>19</v>
      </c>
    </row>
    <row r="2100" spans="1:8" s="275" customFormat="1" ht="10.15" x14ac:dyDescent="0.2">
      <c r="A2100" s="282"/>
      <c r="B2100" s="284" t="str">
        <f>"Total item "&amp;A2098</f>
        <v>Total item 10.39</v>
      </c>
      <c r="C2100" s="276"/>
      <c r="D2100" s="386"/>
      <c r="E2100" s="386"/>
      <c r="F2100" s="386"/>
      <c r="G2100" s="386"/>
      <c r="H2100" s="383">
        <f>SUM(H2099:H2099)</f>
        <v>19</v>
      </c>
    </row>
    <row r="2101" spans="1:8" s="275" customFormat="1" ht="10.15" x14ac:dyDescent="0.2">
      <c r="A2101" s="282"/>
      <c r="B2101" s="126"/>
      <c r="C2101" s="119"/>
      <c r="D2101" s="384"/>
      <c r="E2101" s="384"/>
      <c r="F2101" s="384"/>
      <c r="G2101" s="384"/>
      <c r="H2101" s="384"/>
    </row>
    <row r="2102" spans="1:8" s="258" customFormat="1" ht="20.45" x14ac:dyDescent="0.2">
      <c r="A2102" s="280" t="s">
        <v>444</v>
      </c>
      <c r="B2102" s="285" t="s">
        <v>363</v>
      </c>
      <c r="C2102" s="281" t="s">
        <v>49</v>
      </c>
      <c r="D2102" s="383"/>
      <c r="E2102" s="383"/>
      <c r="F2102" s="383"/>
      <c r="G2102" s="383"/>
      <c r="H2102" s="383"/>
    </row>
    <row r="2103" spans="1:8" s="275" customFormat="1" x14ac:dyDescent="0.2">
      <c r="A2103" s="282"/>
      <c r="B2103" s="279" t="s">
        <v>144</v>
      </c>
      <c r="C2103" s="276"/>
      <c r="D2103" s="386">
        <v>31</v>
      </c>
      <c r="E2103" s="386"/>
      <c r="F2103" s="386"/>
      <c r="G2103" s="386"/>
      <c r="H2103" s="386">
        <f>ROUND(PRODUCT(D2103:G2103),2)</f>
        <v>31</v>
      </c>
    </row>
    <row r="2104" spans="1:8" s="275" customFormat="1" ht="10.15" x14ac:dyDescent="0.2">
      <c r="A2104" s="282"/>
      <c r="B2104" s="284" t="str">
        <f>"Total item "&amp;A2102</f>
        <v>Total item 10.40</v>
      </c>
      <c r="C2104" s="276"/>
      <c r="D2104" s="386"/>
      <c r="E2104" s="386"/>
      <c r="F2104" s="386"/>
      <c r="G2104" s="386"/>
      <c r="H2104" s="383">
        <f>SUM(H2103:H2103)</f>
        <v>31</v>
      </c>
    </row>
    <row r="2105" spans="1:8" s="275" customFormat="1" ht="10.15" x14ac:dyDescent="0.2">
      <c r="A2105" s="282"/>
      <c r="B2105" s="126"/>
      <c r="C2105" s="119"/>
      <c r="D2105" s="384"/>
      <c r="E2105" s="384"/>
      <c r="F2105" s="384"/>
      <c r="G2105" s="384"/>
      <c r="H2105" s="384"/>
    </row>
    <row r="2106" spans="1:8" s="258" customFormat="1" ht="20.45" x14ac:dyDescent="0.2">
      <c r="A2106" s="280" t="s">
        <v>445</v>
      </c>
      <c r="B2106" s="285" t="s">
        <v>401</v>
      </c>
      <c r="C2106" s="281" t="s">
        <v>49</v>
      </c>
      <c r="D2106" s="383"/>
      <c r="E2106" s="383"/>
      <c r="F2106" s="383"/>
      <c r="G2106" s="383"/>
      <c r="H2106" s="383"/>
    </row>
    <row r="2107" spans="1:8" s="275" customFormat="1" x14ac:dyDescent="0.2">
      <c r="A2107" s="282"/>
      <c r="B2107" s="279" t="s">
        <v>144</v>
      </c>
      <c r="C2107" s="276"/>
      <c r="D2107" s="386">
        <v>1</v>
      </c>
      <c r="E2107" s="386"/>
      <c r="F2107" s="386"/>
      <c r="G2107" s="386"/>
      <c r="H2107" s="386">
        <f>ROUND(PRODUCT(D2107:G2107),2)</f>
        <v>1</v>
      </c>
    </row>
    <row r="2108" spans="1:8" s="275" customFormat="1" ht="10.15" x14ac:dyDescent="0.2">
      <c r="A2108" s="282"/>
      <c r="B2108" s="284" t="str">
        <f>"Total item "&amp;A2106</f>
        <v>Total item 10.41</v>
      </c>
      <c r="C2108" s="276"/>
      <c r="D2108" s="386"/>
      <c r="E2108" s="386"/>
      <c r="F2108" s="386"/>
      <c r="G2108" s="386"/>
      <c r="H2108" s="383">
        <f>SUM(H2107:H2107)</f>
        <v>1</v>
      </c>
    </row>
    <row r="2109" spans="1:8" s="275" customFormat="1" ht="10.15" x14ac:dyDescent="0.2">
      <c r="A2109" s="282"/>
      <c r="B2109" s="126"/>
      <c r="C2109" s="119"/>
      <c r="D2109" s="384"/>
      <c r="E2109" s="384"/>
      <c r="F2109" s="384"/>
      <c r="G2109" s="384"/>
      <c r="H2109" s="384"/>
    </row>
    <row r="2110" spans="1:8" s="258" customFormat="1" ht="22.5" x14ac:dyDescent="0.2">
      <c r="A2110" s="280" t="s">
        <v>446</v>
      </c>
      <c r="B2110" s="285" t="s">
        <v>936</v>
      </c>
      <c r="C2110" s="281" t="s">
        <v>49</v>
      </c>
      <c r="D2110" s="383"/>
      <c r="E2110" s="383"/>
      <c r="F2110" s="383"/>
      <c r="G2110" s="383"/>
      <c r="H2110" s="383"/>
    </row>
    <row r="2111" spans="1:8" s="275" customFormat="1" x14ac:dyDescent="0.2">
      <c r="A2111" s="282"/>
      <c r="B2111" s="279" t="s">
        <v>223</v>
      </c>
      <c r="C2111" s="119"/>
      <c r="D2111" s="386">
        <v>2</v>
      </c>
      <c r="E2111" s="386"/>
      <c r="F2111" s="386"/>
      <c r="G2111" s="386"/>
      <c r="H2111" s="386">
        <f t="shared" ref="H2111" si="142">ROUND(PRODUCT(D2111:G2111),2)</f>
        <v>2</v>
      </c>
    </row>
    <row r="2112" spans="1:8" s="275" customFormat="1" ht="10.15" x14ac:dyDescent="0.2">
      <c r="A2112" s="282"/>
      <c r="B2112" s="284" t="str">
        <f>"Total item "&amp;A2110</f>
        <v>Total item 10.42</v>
      </c>
      <c r="C2112" s="276"/>
      <c r="D2112" s="386"/>
      <c r="E2112" s="386"/>
      <c r="F2112" s="386"/>
      <c r="G2112" s="386"/>
      <c r="H2112" s="383">
        <f>SUM(H2111:H2111)</f>
        <v>2</v>
      </c>
    </row>
    <row r="2113" spans="1:8" s="55" customFormat="1" ht="10.15" x14ac:dyDescent="0.2">
      <c r="A2113" s="282"/>
      <c r="B2113" s="118"/>
      <c r="C2113" s="119"/>
      <c r="D2113" s="384"/>
      <c r="E2113" s="384"/>
      <c r="F2113" s="384"/>
      <c r="G2113" s="384"/>
      <c r="H2113" s="384"/>
    </row>
    <row r="2114" spans="1:8" s="258" customFormat="1" ht="45" x14ac:dyDescent="0.2">
      <c r="A2114" s="280" t="s">
        <v>447</v>
      </c>
      <c r="B2114" s="285" t="s">
        <v>1384</v>
      </c>
      <c r="C2114" s="281" t="s">
        <v>138</v>
      </c>
      <c r="D2114" s="383"/>
      <c r="E2114" s="383"/>
      <c r="F2114" s="383"/>
      <c r="G2114" s="383"/>
      <c r="H2114" s="383"/>
    </row>
    <row r="2115" spans="1:8" s="275" customFormat="1" x14ac:dyDescent="0.2">
      <c r="A2115" s="282"/>
      <c r="B2115" s="279" t="s">
        <v>411</v>
      </c>
      <c r="C2115" s="276"/>
      <c r="D2115" s="386">
        <v>7</v>
      </c>
      <c r="E2115" s="386"/>
      <c r="F2115" s="386"/>
      <c r="G2115" s="386"/>
      <c r="H2115" s="386">
        <f>ROUND(PRODUCT(D2115:G2115),2)</f>
        <v>7</v>
      </c>
    </row>
    <row r="2116" spans="1:8" s="275" customFormat="1" ht="10.15" x14ac:dyDescent="0.2">
      <c r="A2116" s="282"/>
      <c r="B2116" s="284" t="str">
        <f>"Total item "&amp;A2114</f>
        <v>Total item 10.43</v>
      </c>
      <c r="C2116" s="276"/>
      <c r="D2116" s="386"/>
      <c r="E2116" s="386"/>
      <c r="F2116" s="386"/>
      <c r="G2116" s="386"/>
      <c r="H2116" s="383">
        <f>SUM(H2115:H2115)</f>
        <v>7</v>
      </c>
    </row>
    <row r="2117" spans="1:8" s="275" customFormat="1" ht="10.15" x14ac:dyDescent="0.2">
      <c r="A2117" s="282"/>
      <c r="B2117" s="284"/>
      <c r="C2117" s="276"/>
      <c r="D2117" s="386"/>
      <c r="E2117" s="386"/>
      <c r="F2117" s="386"/>
      <c r="G2117" s="386"/>
      <c r="H2117" s="384"/>
    </row>
    <row r="2118" spans="1:8" s="258" customFormat="1" ht="45" x14ac:dyDescent="0.2">
      <c r="A2118" s="280" t="s">
        <v>448</v>
      </c>
      <c r="B2118" s="285" t="s">
        <v>1385</v>
      </c>
      <c r="C2118" s="281" t="s">
        <v>138</v>
      </c>
      <c r="D2118" s="383"/>
      <c r="E2118" s="383"/>
      <c r="F2118" s="383"/>
      <c r="G2118" s="383"/>
      <c r="H2118" s="383"/>
    </row>
    <row r="2119" spans="1:8" s="275" customFormat="1" x14ac:dyDescent="0.2">
      <c r="A2119" s="282"/>
      <c r="B2119" s="279" t="s">
        <v>412</v>
      </c>
      <c r="C2119" s="276"/>
      <c r="D2119" s="386">
        <v>7</v>
      </c>
      <c r="E2119" s="386"/>
      <c r="F2119" s="386"/>
      <c r="G2119" s="386"/>
      <c r="H2119" s="386">
        <f>ROUND(PRODUCT(D2119:G2119),2)</f>
        <v>7</v>
      </c>
    </row>
    <row r="2120" spans="1:8" s="275" customFormat="1" ht="10.15" x14ac:dyDescent="0.2">
      <c r="A2120" s="282"/>
      <c r="B2120" s="284" t="str">
        <f>"Total item "&amp;A2118</f>
        <v>Total item 10.44</v>
      </c>
      <c r="C2120" s="276"/>
      <c r="D2120" s="386"/>
      <c r="E2120" s="386"/>
      <c r="F2120" s="386"/>
      <c r="G2120" s="386"/>
      <c r="H2120" s="383">
        <f>SUM(H2119:H2119)</f>
        <v>7</v>
      </c>
    </row>
    <row r="2121" spans="1:8" s="275" customFormat="1" ht="10.15" x14ac:dyDescent="0.2">
      <c r="A2121" s="282"/>
      <c r="B2121" s="126"/>
      <c r="C2121" s="119"/>
      <c r="D2121" s="384"/>
      <c r="E2121" s="384"/>
      <c r="F2121" s="384"/>
      <c r="G2121" s="384"/>
      <c r="H2121" s="384"/>
    </row>
    <row r="2122" spans="1:8" s="258" customFormat="1" ht="33.75" x14ac:dyDescent="0.2">
      <c r="A2122" s="280" t="s">
        <v>449</v>
      </c>
      <c r="B2122" s="261" t="s">
        <v>1353</v>
      </c>
      <c r="C2122" s="281" t="s">
        <v>204</v>
      </c>
      <c r="D2122" s="383"/>
      <c r="E2122" s="383"/>
      <c r="F2122" s="383"/>
      <c r="G2122" s="383"/>
      <c r="H2122" s="383"/>
    </row>
    <row r="2123" spans="1:8" s="275" customFormat="1" x14ac:dyDescent="0.2">
      <c r="A2123" s="282"/>
      <c r="B2123" s="279" t="s">
        <v>411</v>
      </c>
      <c r="C2123" s="276"/>
      <c r="D2123" s="386">
        <v>7</v>
      </c>
      <c r="E2123" s="386"/>
      <c r="F2123" s="386"/>
      <c r="G2123" s="386"/>
      <c r="H2123" s="386">
        <f>ROUND(PRODUCT(D2123:G2123),2)</f>
        <v>7</v>
      </c>
    </row>
    <row r="2124" spans="1:8" s="275" customFormat="1" x14ac:dyDescent="0.2">
      <c r="A2124" s="282"/>
      <c r="B2124" s="279" t="s">
        <v>412</v>
      </c>
      <c r="C2124" s="276"/>
      <c r="D2124" s="386">
        <v>7</v>
      </c>
      <c r="E2124" s="386"/>
      <c r="F2124" s="386"/>
      <c r="G2124" s="386"/>
      <c r="H2124" s="386">
        <f>ROUND(PRODUCT(D2124:G2124),2)</f>
        <v>7</v>
      </c>
    </row>
    <row r="2125" spans="1:8" s="275" customFormat="1" ht="10.15" x14ac:dyDescent="0.2">
      <c r="A2125" s="282"/>
      <c r="B2125" s="284" t="str">
        <f>"Total item "&amp;A2122</f>
        <v>Total item 10.45</v>
      </c>
      <c r="C2125" s="276"/>
      <c r="D2125" s="386"/>
      <c r="E2125" s="386"/>
      <c r="F2125" s="386"/>
      <c r="G2125" s="386"/>
      <c r="H2125" s="383">
        <f>SUM(H2123:H2124)</f>
        <v>14</v>
      </c>
    </row>
    <row r="2126" spans="1:8" s="275" customFormat="1" ht="10.15" x14ac:dyDescent="0.2">
      <c r="A2126" s="282"/>
      <c r="B2126" s="126"/>
      <c r="C2126" s="119"/>
      <c r="D2126" s="384"/>
      <c r="E2126" s="384"/>
      <c r="F2126" s="384"/>
      <c r="G2126" s="384"/>
      <c r="H2126" s="384"/>
    </row>
    <row r="2127" spans="1:8" s="107" customFormat="1" x14ac:dyDescent="0.2">
      <c r="A2127" s="121" t="s">
        <v>77</v>
      </c>
      <c r="B2127" s="122" t="s">
        <v>148</v>
      </c>
      <c r="C2127" s="123"/>
      <c r="D2127" s="389"/>
      <c r="E2127" s="389"/>
      <c r="F2127" s="389"/>
      <c r="G2127" s="389"/>
      <c r="H2127" s="389"/>
    </row>
    <row r="2128" spans="1:8" s="275" customFormat="1" ht="10.15" x14ac:dyDescent="0.2">
      <c r="A2128" s="282"/>
      <c r="B2128" s="126"/>
      <c r="C2128" s="119"/>
      <c r="D2128" s="384"/>
      <c r="E2128" s="384"/>
      <c r="F2128" s="384"/>
      <c r="G2128" s="384"/>
      <c r="H2128" s="384"/>
    </row>
    <row r="2129" spans="1:8" s="258" customFormat="1" ht="45" x14ac:dyDescent="0.2">
      <c r="A2129" s="280" t="s">
        <v>78</v>
      </c>
      <c r="B2129" s="261" t="s">
        <v>1283</v>
      </c>
      <c r="C2129" s="281" t="s">
        <v>204</v>
      </c>
      <c r="D2129" s="383"/>
      <c r="E2129" s="383"/>
      <c r="F2129" s="383"/>
      <c r="G2129" s="383"/>
      <c r="H2129" s="383"/>
    </row>
    <row r="2130" spans="1:8" s="270" customFormat="1" x14ac:dyDescent="0.2">
      <c r="A2130" s="271"/>
      <c r="B2130" s="272" t="s">
        <v>631</v>
      </c>
      <c r="C2130" s="274"/>
      <c r="D2130" s="401"/>
      <c r="E2130" s="401"/>
      <c r="F2130" s="401"/>
      <c r="G2130" s="401"/>
      <c r="H2130" s="401"/>
    </row>
    <row r="2131" spans="1:8" s="275" customFormat="1" ht="10.15" x14ac:dyDescent="0.2">
      <c r="A2131" s="282"/>
      <c r="B2131" s="279" t="s">
        <v>632</v>
      </c>
      <c r="C2131" s="276"/>
      <c r="D2131" s="386">
        <v>2</v>
      </c>
      <c r="E2131" s="386"/>
      <c r="F2131" s="386"/>
      <c r="G2131" s="386"/>
      <c r="H2131" s="386">
        <f t="shared" ref="H2131:H2169" si="143">ROUND(PRODUCT(D2131:G2131),2)</f>
        <v>2</v>
      </c>
    </row>
    <row r="2132" spans="1:8" s="275" customFormat="1" ht="10.15" x14ac:dyDescent="0.2">
      <c r="A2132" s="282"/>
      <c r="B2132" s="279" t="s">
        <v>633</v>
      </c>
      <c r="C2132" s="276"/>
      <c r="D2132" s="386">
        <v>1</v>
      </c>
      <c r="E2132" s="386"/>
      <c r="F2132" s="386"/>
      <c r="G2132" s="386"/>
      <c r="H2132" s="386">
        <f t="shared" si="143"/>
        <v>1</v>
      </c>
    </row>
    <row r="2133" spans="1:8" s="275" customFormat="1" ht="10.15" x14ac:dyDescent="0.2">
      <c r="A2133" s="282"/>
      <c r="B2133" s="279" t="s">
        <v>472</v>
      </c>
      <c r="C2133" s="276"/>
      <c r="D2133" s="386">
        <v>12</v>
      </c>
      <c r="E2133" s="386"/>
      <c r="F2133" s="386"/>
      <c r="G2133" s="386"/>
      <c r="H2133" s="386">
        <f t="shared" si="143"/>
        <v>12</v>
      </c>
    </row>
    <row r="2134" spans="1:8" s="275" customFormat="1" ht="10.15" x14ac:dyDescent="0.2">
      <c r="A2134" s="282"/>
      <c r="B2134" s="279" t="s">
        <v>500</v>
      </c>
      <c r="C2134" s="276"/>
      <c r="D2134" s="386">
        <v>7</v>
      </c>
      <c r="E2134" s="386"/>
      <c r="F2134" s="386"/>
      <c r="G2134" s="386"/>
      <c r="H2134" s="386">
        <f t="shared" si="143"/>
        <v>7</v>
      </c>
    </row>
    <row r="2135" spans="1:8" s="275" customFormat="1" x14ac:dyDescent="0.2">
      <c r="A2135" s="282"/>
      <c r="B2135" s="284" t="s">
        <v>612</v>
      </c>
      <c r="C2135" s="276"/>
      <c r="D2135" s="386"/>
      <c r="E2135" s="386"/>
      <c r="F2135" s="386"/>
      <c r="G2135" s="386"/>
      <c r="H2135" s="386"/>
    </row>
    <row r="2136" spans="1:8" s="275" customFormat="1" ht="10.15" x14ac:dyDescent="0.2">
      <c r="A2136" s="282"/>
      <c r="B2136" s="279" t="s">
        <v>472</v>
      </c>
      <c r="C2136" s="276"/>
      <c r="D2136" s="386">
        <v>3</v>
      </c>
      <c r="E2136" s="386"/>
      <c r="F2136" s="386"/>
      <c r="G2136" s="386"/>
      <c r="H2136" s="386">
        <f t="shared" si="143"/>
        <v>3</v>
      </c>
    </row>
    <row r="2137" spans="1:8" s="275" customFormat="1" ht="10.15" x14ac:dyDescent="0.2">
      <c r="A2137" s="282"/>
      <c r="B2137" s="279" t="s">
        <v>500</v>
      </c>
      <c r="C2137" s="276"/>
      <c r="D2137" s="386">
        <v>3</v>
      </c>
      <c r="E2137" s="386"/>
      <c r="F2137" s="386"/>
      <c r="G2137" s="386"/>
      <c r="H2137" s="386">
        <f t="shared" si="143"/>
        <v>3</v>
      </c>
    </row>
    <row r="2138" spans="1:8" s="275" customFormat="1" ht="10.15" x14ac:dyDescent="0.2">
      <c r="A2138" s="282"/>
      <c r="B2138" s="279" t="s">
        <v>634</v>
      </c>
      <c r="C2138" s="276"/>
      <c r="D2138" s="386">
        <v>2</v>
      </c>
      <c r="E2138" s="386"/>
      <c r="F2138" s="386"/>
      <c r="G2138" s="386"/>
      <c r="H2138" s="386">
        <f t="shared" si="143"/>
        <v>2</v>
      </c>
    </row>
    <row r="2139" spans="1:8" s="275" customFormat="1" x14ac:dyDescent="0.2">
      <c r="A2139" s="282"/>
      <c r="B2139" s="279" t="s">
        <v>616</v>
      </c>
      <c r="C2139" s="276"/>
      <c r="D2139" s="386">
        <v>1</v>
      </c>
      <c r="E2139" s="386"/>
      <c r="F2139" s="386"/>
      <c r="G2139" s="386"/>
      <c r="H2139" s="386">
        <f t="shared" si="143"/>
        <v>1</v>
      </c>
    </row>
    <row r="2140" spans="1:8" s="275" customFormat="1" x14ac:dyDescent="0.2">
      <c r="A2140" s="282"/>
      <c r="B2140" s="279" t="s">
        <v>617</v>
      </c>
      <c r="C2140" s="276"/>
      <c r="D2140" s="386">
        <v>1</v>
      </c>
      <c r="E2140" s="386"/>
      <c r="F2140" s="386"/>
      <c r="G2140" s="386"/>
      <c r="H2140" s="386">
        <f t="shared" si="143"/>
        <v>1</v>
      </c>
    </row>
    <row r="2141" spans="1:8" s="275" customFormat="1" x14ac:dyDescent="0.2">
      <c r="A2141" s="282"/>
      <c r="B2141" s="279" t="s">
        <v>619</v>
      </c>
      <c r="C2141" s="276"/>
      <c r="D2141" s="386">
        <v>2</v>
      </c>
      <c r="E2141" s="386"/>
      <c r="F2141" s="386"/>
      <c r="G2141" s="386"/>
      <c r="H2141" s="386">
        <f t="shared" si="143"/>
        <v>2</v>
      </c>
    </row>
    <row r="2142" spans="1:8" s="275" customFormat="1" ht="10.15" x14ac:dyDescent="0.2">
      <c r="A2142" s="282"/>
      <c r="B2142" s="279" t="s">
        <v>635</v>
      </c>
      <c r="C2142" s="276"/>
      <c r="D2142" s="386">
        <v>4</v>
      </c>
      <c r="E2142" s="386"/>
      <c r="F2142" s="386"/>
      <c r="G2142" s="386"/>
      <c r="H2142" s="386">
        <f t="shared" si="143"/>
        <v>4</v>
      </c>
    </row>
    <row r="2143" spans="1:8" s="275" customFormat="1" ht="10.15" x14ac:dyDescent="0.2">
      <c r="A2143" s="282"/>
      <c r="B2143" s="279" t="s">
        <v>177</v>
      </c>
      <c r="C2143" s="276"/>
      <c r="D2143" s="386">
        <v>1</v>
      </c>
      <c r="E2143" s="386"/>
      <c r="F2143" s="386"/>
      <c r="G2143" s="386"/>
      <c r="H2143" s="386">
        <f t="shared" si="143"/>
        <v>1</v>
      </c>
    </row>
    <row r="2144" spans="1:8" s="275" customFormat="1" ht="10.15" x14ac:dyDescent="0.2">
      <c r="A2144" s="282"/>
      <c r="B2144" s="284" t="s">
        <v>810</v>
      </c>
      <c r="C2144" s="276"/>
      <c r="D2144" s="386"/>
      <c r="E2144" s="386"/>
      <c r="F2144" s="386"/>
      <c r="G2144" s="386"/>
      <c r="H2144" s="386"/>
    </row>
    <row r="2145" spans="1:8" s="275" customFormat="1" ht="10.15" x14ac:dyDescent="0.2">
      <c r="A2145" s="282"/>
      <c r="B2145" s="279" t="s">
        <v>287</v>
      </c>
      <c r="C2145" s="276"/>
      <c r="D2145" s="386"/>
      <c r="E2145" s="386"/>
      <c r="F2145" s="386"/>
      <c r="G2145" s="386"/>
      <c r="H2145" s="386"/>
    </row>
    <row r="2146" spans="1:8" s="275" customFormat="1" ht="10.15" x14ac:dyDescent="0.2">
      <c r="A2146" s="282"/>
      <c r="B2146" s="279" t="s">
        <v>257</v>
      </c>
      <c r="C2146" s="276"/>
      <c r="D2146" s="386">
        <v>1</v>
      </c>
      <c r="E2146" s="386"/>
      <c r="F2146" s="386"/>
      <c r="G2146" s="386"/>
      <c r="H2146" s="386">
        <f t="shared" si="143"/>
        <v>1</v>
      </c>
    </row>
    <row r="2147" spans="1:8" s="275" customFormat="1" x14ac:dyDescent="0.2">
      <c r="A2147" s="282"/>
      <c r="B2147" s="279" t="s">
        <v>258</v>
      </c>
      <c r="C2147" s="276"/>
      <c r="D2147" s="386">
        <v>1</v>
      </c>
      <c r="E2147" s="386"/>
      <c r="F2147" s="386"/>
      <c r="G2147" s="386"/>
      <c r="H2147" s="386">
        <f t="shared" si="143"/>
        <v>1</v>
      </c>
    </row>
    <row r="2148" spans="1:8" s="275" customFormat="1" x14ac:dyDescent="0.2">
      <c r="A2148" s="282"/>
      <c r="B2148" s="279" t="s">
        <v>259</v>
      </c>
      <c r="C2148" s="276"/>
      <c r="D2148" s="386">
        <v>1</v>
      </c>
      <c r="E2148" s="386"/>
      <c r="F2148" s="386"/>
      <c r="G2148" s="386"/>
      <c r="H2148" s="386">
        <f t="shared" si="143"/>
        <v>1</v>
      </c>
    </row>
    <row r="2149" spans="1:8" s="275" customFormat="1" ht="10.15" x14ac:dyDescent="0.2">
      <c r="A2149" s="282"/>
      <c r="B2149" s="279" t="s">
        <v>311</v>
      </c>
      <c r="C2149" s="276"/>
      <c r="D2149" s="386">
        <v>2</v>
      </c>
      <c r="E2149" s="386"/>
      <c r="F2149" s="386"/>
      <c r="G2149" s="386"/>
      <c r="H2149" s="386">
        <f t="shared" si="143"/>
        <v>2</v>
      </c>
    </row>
    <row r="2150" spans="1:8" s="275" customFormat="1" ht="10.15" x14ac:dyDescent="0.2">
      <c r="A2150" s="282"/>
      <c r="B2150" s="279" t="s">
        <v>312</v>
      </c>
      <c r="C2150" s="276"/>
      <c r="D2150" s="386">
        <v>2</v>
      </c>
      <c r="E2150" s="386"/>
      <c r="F2150" s="386"/>
      <c r="G2150" s="386"/>
      <c r="H2150" s="386">
        <f t="shared" si="143"/>
        <v>2</v>
      </c>
    </row>
    <row r="2151" spans="1:8" s="275" customFormat="1" ht="10.15" x14ac:dyDescent="0.2">
      <c r="A2151" s="282"/>
      <c r="B2151" s="279" t="s">
        <v>313</v>
      </c>
      <c r="C2151" s="276"/>
      <c r="D2151" s="386">
        <v>2</v>
      </c>
      <c r="E2151" s="386"/>
      <c r="F2151" s="386"/>
      <c r="G2151" s="386"/>
      <c r="H2151" s="386">
        <f t="shared" si="143"/>
        <v>2</v>
      </c>
    </row>
    <row r="2152" spans="1:8" s="275" customFormat="1" ht="10.15" x14ac:dyDescent="0.2">
      <c r="A2152" s="282"/>
      <c r="B2152" s="279" t="s">
        <v>310</v>
      </c>
      <c r="C2152" s="276"/>
      <c r="D2152" s="386">
        <v>2</v>
      </c>
      <c r="E2152" s="386"/>
      <c r="F2152" s="386"/>
      <c r="G2152" s="386"/>
      <c r="H2152" s="386">
        <f t="shared" si="143"/>
        <v>2</v>
      </c>
    </row>
    <row r="2153" spans="1:8" s="275" customFormat="1" ht="10.15" x14ac:dyDescent="0.2">
      <c r="A2153" s="282"/>
      <c r="B2153" s="279" t="s">
        <v>262</v>
      </c>
      <c r="C2153" s="276"/>
      <c r="D2153" s="386">
        <v>2</v>
      </c>
      <c r="E2153" s="386"/>
      <c r="F2153" s="386"/>
      <c r="G2153" s="386"/>
      <c r="H2153" s="386">
        <f t="shared" si="143"/>
        <v>2</v>
      </c>
    </row>
    <row r="2154" spans="1:8" s="275" customFormat="1" ht="10.15" x14ac:dyDescent="0.2">
      <c r="A2154" s="282"/>
      <c r="B2154" s="279" t="s">
        <v>314</v>
      </c>
      <c r="C2154" s="276"/>
      <c r="D2154" s="386">
        <v>2</v>
      </c>
      <c r="E2154" s="386"/>
      <c r="F2154" s="386"/>
      <c r="G2154" s="386"/>
      <c r="H2154" s="386">
        <f t="shared" si="143"/>
        <v>2</v>
      </c>
    </row>
    <row r="2155" spans="1:8" s="275" customFormat="1" ht="10.15" x14ac:dyDescent="0.2">
      <c r="A2155" s="282"/>
      <c r="B2155" s="279" t="s">
        <v>315</v>
      </c>
      <c r="C2155" s="276"/>
      <c r="D2155" s="386">
        <v>2</v>
      </c>
      <c r="E2155" s="386"/>
      <c r="F2155" s="386"/>
      <c r="G2155" s="386"/>
      <c r="H2155" s="386">
        <f t="shared" si="143"/>
        <v>2</v>
      </c>
    </row>
    <row r="2156" spans="1:8" s="275" customFormat="1" ht="10.15" x14ac:dyDescent="0.2">
      <c r="A2156" s="282"/>
      <c r="B2156" s="279" t="s">
        <v>316</v>
      </c>
      <c r="C2156" s="276"/>
      <c r="D2156" s="386">
        <v>2</v>
      </c>
      <c r="E2156" s="386"/>
      <c r="F2156" s="386"/>
      <c r="G2156" s="386"/>
      <c r="H2156" s="386">
        <f t="shared" si="143"/>
        <v>2</v>
      </c>
    </row>
    <row r="2157" spans="1:8" s="275" customFormat="1" ht="10.15" x14ac:dyDescent="0.2">
      <c r="A2157" s="282"/>
      <c r="B2157" s="279" t="s">
        <v>317</v>
      </c>
      <c r="C2157" s="276"/>
      <c r="D2157" s="386">
        <v>2</v>
      </c>
      <c r="E2157" s="386"/>
      <c r="F2157" s="386"/>
      <c r="G2157" s="386"/>
      <c r="H2157" s="386">
        <f t="shared" si="143"/>
        <v>2</v>
      </c>
    </row>
    <row r="2158" spans="1:8" s="275" customFormat="1" ht="10.15" x14ac:dyDescent="0.2">
      <c r="A2158" s="282"/>
      <c r="B2158" s="279" t="s">
        <v>318</v>
      </c>
      <c r="C2158" s="276"/>
      <c r="D2158" s="386">
        <v>2</v>
      </c>
      <c r="E2158" s="386"/>
      <c r="F2158" s="386"/>
      <c r="G2158" s="386"/>
      <c r="H2158" s="386">
        <f t="shared" si="143"/>
        <v>2</v>
      </c>
    </row>
    <row r="2159" spans="1:8" s="275" customFormat="1" ht="10.15" x14ac:dyDescent="0.2">
      <c r="A2159" s="282"/>
      <c r="B2159" s="279" t="s">
        <v>266</v>
      </c>
      <c r="C2159" s="276"/>
      <c r="D2159" s="386">
        <v>2</v>
      </c>
      <c r="E2159" s="386"/>
      <c r="F2159" s="386"/>
      <c r="G2159" s="386"/>
      <c r="H2159" s="386">
        <f t="shared" si="143"/>
        <v>2</v>
      </c>
    </row>
    <row r="2160" spans="1:8" s="275" customFormat="1" ht="10.15" x14ac:dyDescent="0.2">
      <c r="A2160" s="282"/>
      <c r="B2160" s="279" t="s">
        <v>267</v>
      </c>
      <c r="C2160" s="276"/>
      <c r="D2160" s="386">
        <v>2</v>
      </c>
      <c r="E2160" s="386"/>
      <c r="F2160" s="386"/>
      <c r="G2160" s="386"/>
      <c r="H2160" s="386">
        <f t="shared" si="143"/>
        <v>2</v>
      </c>
    </row>
    <row r="2161" spans="1:8" s="275" customFormat="1" ht="10.15" x14ac:dyDescent="0.2">
      <c r="A2161" s="282"/>
      <c r="B2161" s="279" t="s">
        <v>268</v>
      </c>
      <c r="C2161" s="276"/>
      <c r="D2161" s="386">
        <v>2</v>
      </c>
      <c r="E2161" s="386"/>
      <c r="F2161" s="386"/>
      <c r="G2161" s="386"/>
      <c r="H2161" s="386">
        <f t="shared" si="143"/>
        <v>2</v>
      </c>
    </row>
    <row r="2162" spans="1:8" s="275" customFormat="1" ht="10.15" x14ac:dyDescent="0.2">
      <c r="A2162" s="282"/>
      <c r="B2162" s="279" t="s">
        <v>269</v>
      </c>
      <c r="C2162" s="276"/>
      <c r="D2162" s="386">
        <v>2</v>
      </c>
      <c r="E2162" s="386"/>
      <c r="F2162" s="386"/>
      <c r="G2162" s="386"/>
      <c r="H2162" s="386">
        <f t="shared" si="143"/>
        <v>2</v>
      </c>
    </row>
    <row r="2163" spans="1:8" s="275" customFormat="1" ht="10.15" x14ac:dyDescent="0.2">
      <c r="A2163" s="282"/>
      <c r="B2163" s="279" t="s">
        <v>270</v>
      </c>
      <c r="C2163" s="276"/>
      <c r="D2163" s="386">
        <v>2</v>
      </c>
      <c r="E2163" s="386"/>
      <c r="F2163" s="386"/>
      <c r="G2163" s="386"/>
      <c r="H2163" s="386">
        <f t="shared" si="143"/>
        <v>2</v>
      </c>
    </row>
    <row r="2164" spans="1:8" s="275" customFormat="1" ht="10.15" x14ac:dyDescent="0.2">
      <c r="A2164" s="282"/>
      <c r="B2164" s="279" t="s">
        <v>271</v>
      </c>
      <c r="C2164" s="276"/>
      <c r="D2164" s="386">
        <v>2</v>
      </c>
      <c r="E2164" s="386"/>
      <c r="F2164" s="386"/>
      <c r="G2164" s="386"/>
      <c r="H2164" s="386">
        <f t="shared" si="143"/>
        <v>2</v>
      </c>
    </row>
    <row r="2165" spans="1:8" s="275" customFormat="1" ht="10.15" x14ac:dyDescent="0.2">
      <c r="A2165" s="282"/>
      <c r="B2165" s="279" t="s">
        <v>272</v>
      </c>
      <c r="C2165" s="276"/>
      <c r="D2165" s="386">
        <v>2</v>
      </c>
      <c r="E2165" s="386"/>
      <c r="F2165" s="386"/>
      <c r="G2165" s="386"/>
      <c r="H2165" s="386">
        <f t="shared" si="143"/>
        <v>2</v>
      </c>
    </row>
    <row r="2166" spans="1:8" s="275" customFormat="1" ht="10.15" x14ac:dyDescent="0.2">
      <c r="A2166" s="282"/>
      <c r="B2166" s="279" t="s">
        <v>273</v>
      </c>
      <c r="C2166" s="276"/>
      <c r="D2166" s="386">
        <v>2</v>
      </c>
      <c r="E2166" s="386"/>
      <c r="F2166" s="386"/>
      <c r="G2166" s="386"/>
      <c r="H2166" s="386">
        <f t="shared" si="143"/>
        <v>2</v>
      </c>
    </row>
    <row r="2167" spans="1:8" s="275" customFormat="1" ht="10.15" x14ac:dyDescent="0.2">
      <c r="A2167" s="282"/>
      <c r="B2167" s="279" t="s">
        <v>274</v>
      </c>
      <c r="C2167" s="276"/>
      <c r="D2167" s="386">
        <v>2</v>
      </c>
      <c r="E2167" s="386"/>
      <c r="F2167" s="386"/>
      <c r="G2167" s="386"/>
      <c r="H2167" s="386">
        <f t="shared" si="143"/>
        <v>2</v>
      </c>
    </row>
    <row r="2168" spans="1:8" s="275" customFormat="1" ht="10.15" x14ac:dyDescent="0.2">
      <c r="A2168" s="282"/>
      <c r="B2168" s="279" t="s">
        <v>275</v>
      </c>
      <c r="C2168" s="276"/>
      <c r="D2168" s="386">
        <v>2</v>
      </c>
      <c r="E2168" s="386"/>
      <c r="F2168" s="386"/>
      <c r="G2168" s="386"/>
      <c r="H2168" s="386">
        <f t="shared" si="143"/>
        <v>2</v>
      </c>
    </row>
    <row r="2169" spans="1:8" s="275" customFormat="1" ht="10.15" x14ac:dyDescent="0.2">
      <c r="A2169" s="282"/>
      <c r="B2169" s="279" t="s">
        <v>301</v>
      </c>
      <c r="C2169" s="276"/>
      <c r="D2169" s="386">
        <v>1</v>
      </c>
      <c r="E2169" s="386"/>
      <c r="F2169" s="386"/>
      <c r="G2169" s="386"/>
      <c r="H2169" s="386">
        <f t="shared" si="143"/>
        <v>1</v>
      </c>
    </row>
    <row r="2170" spans="1:8" s="275" customFormat="1" ht="10.15" x14ac:dyDescent="0.2">
      <c r="A2170" s="282"/>
      <c r="B2170" s="284" t="str">
        <f>"Total item "&amp;A2129</f>
        <v>Total item 11.1</v>
      </c>
      <c r="C2170" s="276"/>
      <c r="D2170" s="386"/>
      <c r="E2170" s="386"/>
      <c r="F2170" s="386"/>
      <c r="G2170" s="386"/>
      <c r="H2170" s="383">
        <f>SUM(H2131:H2169)</f>
        <v>83</v>
      </c>
    </row>
    <row r="2171" spans="1:8" s="275" customFormat="1" ht="10.15" x14ac:dyDescent="0.2">
      <c r="A2171" s="282"/>
      <c r="B2171" s="284"/>
      <c r="C2171" s="276"/>
      <c r="D2171" s="386"/>
      <c r="E2171" s="386"/>
      <c r="F2171" s="386"/>
      <c r="G2171" s="386"/>
      <c r="H2171" s="401"/>
    </row>
    <row r="2172" spans="1:8" s="258" customFormat="1" ht="56.25" x14ac:dyDescent="0.2">
      <c r="A2172" s="280" t="s">
        <v>79</v>
      </c>
      <c r="B2172" s="285" t="s">
        <v>1285</v>
      </c>
      <c r="C2172" s="281" t="s">
        <v>1028</v>
      </c>
      <c r="D2172" s="383"/>
      <c r="E2172" s="383"/>
      <c r="F2172" s="383"/>
      <c r="G2172" s="383"/>
      <c r="H2172" s="383"/>
    </row>
    <row r="2173" spans="1:8" s="275" customFormat="1" ht="10.15" x14ac:dyDescent="0.2">
      <c r="A2173" s="282"/>
      <c r="B2173" s="279" t="s">
        <v>636</v>
      </c>
      <c r="C2173" s="276"/>
      <c r="D2173" s="386"/>
      <c r="E2173" s="386" t="e">
        <f>#REF!</f>
        <v>#REF!</v>
      </c>
      <c r="F2173" s="386"/>
      <c r="G2173" s="386"/>
      <c r="H2173" s="386" t="e">
        <f>ROUND(PRODUCT(D2173:G2173),2)</f>
        <v>#REF!</v>
      </c>
    </row>
    <row r="2174" spans="1:8" s="275" customFormat="1" ht="10.15" x14ac:dyDescent="0.2">
      <c r="A2174" s="282"/>
      <c r="B2174" s="284" t="str">
        <f>"Total item "&amp;A2172</f>
        <v>Total item 11.2</v>
      </c>
      <c r="C2174" s="276"/>
      <c r="D2174" s="386"/>
      <c r="E2174" s="386"/>
      <c r="F2174" s="386"/>
      <c r="G2174" s="386"/>
      <c r="H2174" s="383" t="e">
        <f>SUM(H2173:H2173)</f>
        <v>#REF!</v>
      </c>
    </row>
    <row r="2175" spans="1:8" s="275" customFormat="1" ht="10.15" x14ac:dyDescent="0.2">
      <c r="A2175" s="282"/>
      <c r="B2175" s="126"/>
      <c r="C2175" s="119"/>
      <c r="D2175" s="384"/>
      <c r="E2175" s="384"/>
      <c r="F2175" s="384"/>
      <c r="G2175" s="384"/>
      <c r="H2175" s="384"/>
    </row>
    <row r="2176" spans="1:8" s="258" customFormat="1" ht="33.75" x14ac:dyDescent="0.2">
      <c r="A2176" s="280" t="s">
        <v>80</v>
      </c>
      <c r="B2176" s="261" t="s">
        <v>850</v>
      </c>
      <c r="C2176" s="281" t="s">
        <v>18</v>
      </c>
      <c r="D2176" s="383"/>
      <c r="E2176" s="383"/>
      <c r="F2176" s="383"/>
      <c r="G2176" s="383"/>
      <c r="H2176" s="383"/>
    </row>
    <row r="2177" spans="1:8" s="275" customFormat="1" x14ac:dyDescent="0.2">
      <c r="A2177" s="282"/>
      <c r="B2177" s="279" t="s">
        <v>149</v>
      </c>
      <c r="C2177" s="276"/>
      <c r="D2177" s="386"/>
      <c r="E2177" s="386">
        <v>50</v>
      </c>
      <c r="F2177" s="386"/>
      <c r="G2177" s="386"/>
      <c r="H2177" s="386">
        <f>ROUND(PRODUCT(D2177:G2177),2)</f>
        <v>50</v>
      </c>
    </row>
    <row r="2178" spans="1:8" s="275" customFormat="1" ht="10.15" x14ac:dyDescent="0.2">
      <c r="A2178" s="282"/>
      <c r="B2178" s="284" t="str">
        <f>"Total item "&amp;A2176</f>
        <v>Total item 11.3</v>
      </c>
      <c r="C2178" s="276"/>
      <c r="D2178" s="386"/>
      <c r="E2178" s="386"/>
      <c r="F2178" s="386"/>
      <c r="G2178" s="386"/>
      <c r="H2178" s="383">
        <f>SUM(H2177:H2177)</f>
        <v>50</v>
      </c>
    </row>
    <row r="2179" spans="1:8" s="275" customFormat="1" ht="10.15" x14ac:dyDescent="0.2">
      <c r="A2179" s="282"/>
      <c r="B2179" s="126"/>
      <c r="C2179" s="119"/>
      <c r="D2179" s="384"/>
      <c r="E2179" s="384"/>
      <c r="F2179" s="384"/>
      <c r="G2179" s="384"/>
      <c r="H2179" s="384"/>
    </row>
    <row r="2180" spans="1:8" s="258" customFormat="1" ht="33.75" x14ac:dyDescent="0.2">
      <c r="A2180" s="280" t="s">
        <v>81</v>
      </c>
      <c r="B2180" s="261" t="s">
        <v>833</v>
      </c>
      <c r="C2180" s="281" t="s">
        <v>18</v>
      </c>
      <c r="D2180" s="383"/>
      <c r="E2180" s="383"/>
      <c r="F2180" s="383"/>
      <c r="G2180" s="383"/>
      <c r="H2180" s="383"/>
    </row>
    <row r="2181" spans="1:8" s="275" customFormat="1" ht="22.5" x14ac:dyDescent="0.2">
      <c r="A2181" s="282"/>
      <c r="B2181" s="279" t="s">
        <v>228</v>
      </c>
      <c r="C2181" s="276"/>
      <c r="D2181" s="386"/>
      <c r="E2181" s="386">
        <v>50</v>
      </c>
      <c r="F2181" s="386"/>
      <c r="G2181" s="386"/>
      <c r="H2181" s="386">
        <f>ROUND(PRODUCT(D2181:G2181),2)</f>
        <v>50</v>
      </c>
    </row>
    <row r="2182" spans="1:8" s="275" customFormat="1" ht="10.15" x14ac:dyDescent="0.2">
      <c r="A2182" s="282"/>
      <c r="B2182" s="284" t="str">
        <f>"Total item "&amp;A2180</f>
        <v>Total item 11.4</v>
      </c>
      <c r="C2182" s="276"/>
      <c r="D2182" s="386"/>
      <c r="E2182" s="386"/>
      <c r="F2182" s="386"/>
      <c r="G2182" s="386"/>
      <c r="H2182" s="383">
        <f>SUM(H2181:H2181)</f>
        <v>50</v>
      </c>
    </row>
    <row r="2183" spans="1:8" s="275" customFormat="1" ht="10.15" x14ac:dyDescent="0.2">
      <c r="A2183" s="282"/>
      <c r="B2183" s="126"/>
      <c r="C2183" s="119"/>
      <c r="D2183" s="384"/>
      <c r="E2183" s="384"/>
      <c r="F2183" s="384"/>
      <c r="G2183" s="384"/>
      <c r="H2183" s="384"/>
    </row>
    <row r="2184" spans="1:8" s="258" customFormat="1" ht="67.5" x14ac:dyDescent="0.2">
      <c r="A2184" s="280" t="s">
        <v>82</v>
      </c>
      <c r="B2184" s="285" t="s">
        <v>903</v>
      </c>
      <c r="C2184" s="281" t="s">
        <v>18</v>
      </c>
      <c r="D2184" s="383"/>
      <c r="E2184" s="383"/>
      <c r="F2184" s="383"/>
      <c r="G2184" s="383"/>
      <c r="H2184" s="383"/>
    </row>
    <row r="2185" spans="1:8" s="270" customFormat="1" x14ac:dyDescent="0.2">
      <c r="A2185" s="271"/>
      <c r="B2185" s="272" t="s">
        <v>631</v>
      </c>
      <c r="C2185" s="274"/>
      <c r="D2185" s="401"/>
      <c r="E2185" s="401"/>
      <c r="F2185" s="401"/>
      <c r="G2185" s="401"/>
      <c r="H2185" s="401"/>
    </row>
    <row r="2186" spans="1:8" s="275" customFormat="1" ht="10.15" x14ac:dyDescent="0.2">
      <c r="A2186" s="282"/>
      <c r="B2186" s="279" t="s">
        <v>472</v>
      </c>
      <c r="C2186" s="276"/>
      <c r="D2186" s="386">
        <v>4</v>
      </c>
      <c r="E2186" s="386">
        <v>3</v>
      </c>
      <c r="F2186" s="386"/>
      <c r="G2186" s="386"/>
      <c r="H2186" s="386">
        <f>ROUND(PRODUCT(D2186:G2186),2)</f>
        <v>12</v>
      </c>
    </row>
    <row r="2187" spans="1:8" s="275" customFormat="1" ht="10.15" x14ac:dyDescent="0.2">
      <c r="A2187" s="282"/>
      <c r="B2187" s="279" t="s">
        <v>500</v>
      </c>
      <c r="C2187" s="276"/>
      <c r="D2187" s="386">
        <v>3</v>
      </c>
      <c r="E2187" s="386">
        <v>3</v>
      </c>
      <c r="F2187" s="386"/>
      <c r="G2187" s="386"/>
      <c r="H2187" s="386">
        <f t="shared" ref="H2187:H2192" si="144">ROUND(PRODUCT(D2187:G2187),2)</f>
        <v>9</v>
      </c>
    </row>
    <row r="2188" spans="1:8" s="275" customFormat="1" ht="10.15" x14ac:dyDescent="0.2">
      <c r="A2188" s="282"/>
      <c r="B2188" s="279" t="s">
        <v>624</v>
      </c>
      <c r="C2188" s="276"/>
      <c r="D2188" s="386">
        <v>1</v>
      </c>
      <c r="E2188" s="386">
        <v>3</v>
      </c>
      <c r="F2188" s="386"/>
      <c r="G2188" s="386"/>
      <c r="H2188" s="386">
        <f t="shared" si="144"/>
        <v>3</v>
      </c>
    </row>
    <row r="2189" spans="1:8" s="275" customFormat="1" x14ac:dyDescent="0.2">
      <c r="A2189" s="282"/>
      <c r="B2189" s="284" t="s">
        <v>612</v>
      </c>
      <c r="C2189" s="276"/>
      <c r="D2189" s="386"/>
      <c r="E2189" s="386"/>
      <c r="F2189" s="386"/>
      <c r="G2189" s="386"/>
      <c r="H2189" s="386"/>
    </row>
    <row r="2190" spans="1:8" s="275" customFormat="1" ht="10.15" x14ac:dyDescent="0.2">
      <c r="A2190" s="282"/>
      <c r="B2190" s="279" t="s">
        <v>472</v>
      </c>
      <c r="C2190" s="276"/>
      <c r="D2190" s="386">
        <v>1</v>
      </c>
      <c r="E2190" s="386">
        <v>3</v>
      </c>
      <c r="F2190" s="386"/>
      <c r="G2190" s="386"/>
      <c r="H2190" s="386">
        <f t="shared" si="144"/>
        <v>3</v>
      </c>
    </row>
    <row r="2191" spans="1:8" s="275" customFormat="1" ht="10.15" x14ac:dyDescent="0.2">
      <c r="A2191" s="282"/>
      <c r="B2191" s="279" t="s">
        <v>500</v>
      </c>
      <c r="C2191" s="276"/>
      <c r="D2191" s="386">
        <v>1</v>
      </c>
      <c r="E2191" s="386">
        <v>3</v>
      </c>
      <c r="F2191" s="386"/>
      <c r="G2191" s="386"/>
      <c r="H2191" s="386">
        <f t="shared" si="144"/>
        <v>3</v>
      </c>
    </row>
    <row r="2192" spans="1:8" s="275" customFormat="1" x14ac:dyDescent="0.2">
      <c r="A2192" s="282"/>
      <c r="B2192" s="279" t="s">
        <v>619</v>
      </c>
      <c r="C2192" s="276"/>
      <c r="D2192" s="386">
        <v>1</v>
      </c>
      <c r="E2192" s="386">
        <v>3</v>
      </c>
      <c r="F2192" s="386"/>
      <c r="G2192" s="386"/>
      <c r="H2192" s="386">
        <f t="shared" si="144"/>
        <v>3</v>
      </c>
    </row>
    <row r="2193" spans="1:8" s="275" customFormat="1" ht="10.15" x14ac:dyDescent="0.2">
      <c r="A2193" s="282"/>
      <c r="B2193" s="284" t="s">
        <v>904</v>
      </c>
      <c r="C2193" s="276"/>
      <c r="D2193" s="386"/>
      <c r="E2193" s="386"/>
      <c r="F2193" s="386"/>
      <c r="G2193" s="386"/>
      <c r="H2193" s="383">
        <f>SUM(H2186:H2192)</f>
        <v>33</v>
      </c>
    </row>
    <row r="2194" spans="1:8" s="275" customFormat="1" ht="10.15" x14ac:dyDescent="0.2">
      <c r="A2194" s="282"/>
      <c r="B2194" s="126"/>
      <c r="C2194" s="119"/>
      <c r="D2194" s="384"/>
      <c r="E2194" s="384"/>
      <c r="F2194" s="384"/>
      <c r="G2194" s="384"/>
      <c r="H2194" s="384"/>
    </row>
    <row r="2195" spans="1:8" s="258" customFormat="1" ht="67.5" x14ac:dyDescent="0.2">
      <c r="A2195" s="280" t="s">
        <v>83</v>
      </c>
      <c r="B2195" s="285" t="s">
        <v>1287</v>
      </c>
      <c r="C2195" s="281" t="s">
        <v>1028</v>
      </c>
      <c r="D2195" s="383"/>
      <c r="E2195" s="383"/>
      <c r="F2195" s="383"/>
      <c r="G2195" s="383"/>
      <c r="H2195" s="383"/>
    </row>
    <row r="2196" spans="1:8" s="275" customFormat="1" x14ac:dyDescent="0.2">
      <c r="A2196" s="271"/>
      <c r="B2196" s="272" t="s">
        <v>631</v>
      </c>
      <c r="C2196" s="274"/>
      <c r="D2196" s="401"/>
      <c r="E2196" s="401"/>
      <c r="F2196" s="401"/>
      <c r="G2196" s="401"/>
      <c r="H2196" s="401"/>
    </row>
    <row r="2197" spans="1:8" s="275" customFormat="1" ht="10.15" x14ac:dyDescent="0.2">
      <c r="A2197" s="282"/>
      <c r="B2197" s="279" t="s">
        <v>472</v>
      </c>
      <c r="C2197" s="276"/>
      <c r="D2197" s="386">
        <v>8</v>
      </c>
      <c r="E2197" s="386"/>
      <c r="F2197" s="386"/>
      <c r="G2197" s="386"/>
      <c r="H2197" s="386">
        <f t="shared" ref="H2197:H2206" si="145">ROUND(PRODUCT(D2197:G2197),2)</f>
        <v>8</v>
      </c>
    </row>
    <row r="2198" spans="1:8" s="258" customFormat="1" ht="10.15" x14ac:dyDescent="0.2">
      <c r="A2198" s="282"/>
      <c r="B2198" s="279" t="s">
        <v>500</v>
      </c>
      <c r="C2198" s="276"/>
      <c r="D2198" s="386">
        <v>3</v>
      </c>
      <c r="E2198" s="386"/>
      <c r="F2198" s="386"/>
      <c r="G2198" s="386"/>
      <c r="H2198" s="386">
        <f t="shared" si="145"/>
        <v>3</v>
      </c>
    </row>
    <row r="2199" spans="1:8" s="270" customFormat="1" ht="10.15" x14ac:dyDescent="0.2">
      <c r="A2199" s="282"/>
      <c r="B2199" s="279" t="s">
        <v>633</v>
      </c>
      <c r="C2199" s="276"/>
      <c r="D2199" s="386">
        <v>2</v>
      </c>
      <c r="E2199" s="386"/>
      <c r="F2199" s="386"/>
      <c r="G2199" s="386"/>
      <c r="H2199" s="386">
        <f t="shared" si="145"/>
        <v>2</v>
      </c>
    </row>
    <row r="2200" spans="1:8" s="275" customFormat="1" x14ac:dyDescent="0.2">
      <c r="A2200" s="282"/>
      <c r="B2200" s="284" t="s">
        <v>612</v>
      </c>
      <c r="C2200" s="276"/>
      <c r="D2200" s="386"/>
      <c r="E2200" s="386"/>
      <c r="F2200" s="386"/>
      <c r="G2200" s="386"/>
      <c r="H2200" s="386">
        <f t="shared" si="145"/>
        <v>0</v>
      </c>
    </row>
    <row r="2201" spans="1:8" s="275" customFormat="1" ht="10.15" x14ac:dyDescent="0.2">
      <c r="A2201" s="282"/>
      <c r="B2201" s="279" t="s">
        <v>472</v>
      </c>
      <c r="C2201" s="276"/>
      <c r="D2201" s="386">
        <v>2</v>
      </c>
      <c r="E2201" s="386"/>
      <c r="F2201" s="386"/>
      <c r="G2201" s="386"/>
      <c r="H2201" s="386">
        <f t="shared" si="145"/>
        <v>2</v>
      </c>
    </row>
    <row r="2202" spans="1:8" s="275" customFormat="1" ht="10.15" x14ac:dyDescent="0.2">
      <c r="A2202" s="282"/>
      <c r="B2202" s="279" t="s">
        <v>500</v>
      </c>
      <c r="C2202" s="276"/>
      <c r="D2202" s="386">
        <v>2</v>
      </c>
      <c r="E2202" s="386"/>
      <c r="F2202" s="386"/>
      <c r="G2202" s="386"/>
      <c r="H2202" s="386">
        <f t="shared" si="145"/>
        <v>2</v>
      </c>
    </row>
    <row r="2203" spans="1:8" s="275" customFormat="1" ht="10.15" x14ac:dyDescent="0.2">
      <c r="A2203" s="282"/>
      <c r="B2203" s="279" t="s">
        <v>496</v>
      </c>
      <c r="C2203" s="276"/>
      <c r="D2203" s="386">
        <v>1</v>
      </c>
      <c r="E2203" s="386"/>
      <c r="F2203" s="386"/>
      <c r="G2203" s="386"/>
      <c r="H2203" s="386">
        <f t="shared" si="145"/>
        <v>1</v>
      </c>
    </row>
    <row r="2204" spans="1:8" s="275" customFormat="1" x14ac:dyDescent="0.2">
      <c r="A2204" s="282"/>
      <c r="B2204" s="279" t="s">
        <v>616</v>
      </c>
      <c r="C2204" s="276"/>
      <c r="D2204" s="386">
        <v>1</v>
      </c>
      <c r="E2204" s="386"/>
      <c r="F2204" s="386"/>
      <c r="G2204" s="386"/>
      <c r="H2204" s="386">
        <f t="shared" si="145"/>
        <v>1</v>
      </c>
    </row>
    <row r="2205" spans="1:8" s="275" customFormat="1" x14ac:dyDescent="0.2">
      <c r="A2205" s="282"/>
      <c r="B2205" s="279" t="s">
        <v>617</v>
      </c>
      <c r="C2205" s="276"/>
      <c r="D2205" s="386">
        <v>1</v>
      </c>
      <c r="E2205" s="386"/>
      <c r="F2205" s="386"/>
      <c r="G2205" s="386"/>
      <c r="H2205" s="386">
        <f t="shared" si="145"/>
        <v>1</v>
      </c>
    </row>
    <row r="2206" spans="1:8" s="275" customFormat="1" x14ac:dyDescent="0.2">
      <c r="A2206" s="282"/>
      <c r="B2206" s="279" t="s">
        <v>619</v>
      </c>
      <c r="C2206" s="276"/>
      <c r="D2206" s="386">
        <v>1</v>
      </c>
      <c r="E2206" s="386"/>
      <c r="F2206" s="386"/>
      <c r="G2206" s="386"/>
      <c r="H2206" s="386">
        <f t="shared" si="145"/>
        <v>1</v>
      </c>
    </row>
    <row r="2207" spans="1:8" s="275" customFormat="1" ht="10.15" x14ac:dyDescent="0.2">
      <c r="A2207" s="282"/>
      <c r="B2207" s="284" t="str">
        <f>"Total item "&amp;A2195</f>
        <v>Total item 11.6</v>
      </c>
      <c r="C2207" s="276"/>
      <c r="D2207" s="386"/>
      <c r="E2207" s="386"/>
      <c r="F2207" s="386"/>
      <c r="G2207" s="386"/>
      <c r="H2207" s="383">
        <f>SUM(H2197:H2206)</f>
        <v>21</v>
      </c>
    </row>
    <row r="2208" spans="1:8" s="275" customFormat="1" ht="10.15" x14ac:dyDescent="0.2">
      <c r="A2208" s="282"/>
      <c r="B2208" s="126"/>
      <c r="C2208" s="119"/>
      <c r="D2208" s="384"/>
      <c r="E2208" s="384"/>
      <c r="F2208" s="384"/>
      <c r="G2208" s="384"/>
      <c r="H2208" s="384"/>
    </row>
    <row r="2209" spans="1:8" s="258" customFormat="1" ht="45" x14ac:dyDescent="0.2">
      <c r="A2209" s="280" t="s">
        <v>84</v>
      </c>
      <c r="B2209" s="261" t="s">
        <v>849</v>
      </c>
      <c r="C2209" s="281" t="s">
        <v>110</v>
      </c>
      <c r="D2209" s="383"/>
      <c r="E2209" s="383"/>
      <c r="F2209" s="383"/>
      <c r="G2209" s="383"/>
      <c r="H2209" s="383"/>
    </row>
    <row r="2210" spans="1:8" s="275" customFormat="1" x14ac:dyDescent="0.2">
      <c r="A2210" s="282"/>
      <c r="B2210" s="284" t="s">
        <v>631</v>
      </c>
      <c r="C2210" s="276"/>
      <c r="D2210" s="386"/>
      <c r="E2210" s="386"/>
      <c r="F2210" s="386"/>
      <c r="G2210" s="386"/>
      <c r="H2210" s="386"/>
    </row>
    <row r="2211" spans="1:8" s="275" customFormat="1" ht="10.15" x14ac:dyDescent="0.2">
      <c r="A2211" s="282"/>
      <c r="B2211" s="279" t="s">
        <v>472</v>
      </c>
      <c r="C2211" s="276"/>
      <c r="D2211" s="386">
        <v>4</v>
      </c>
      <c r="E2211" s="386"/>
      <c r="F2211" s="386"/>
      <c r="G2211" s="386"/>
      <c r="H2211" s="386">
        <f t="shared" ref="H2211:H2221" si="146">ROUND(PRODUCT(D2211:G2211),2)</f>
        <v>4</v>
      </c>
    </row>
    <row r="2212" spans="1:8" s="275" customFormat="1" ht="10.15" x14ac:dyDescent="0.2">
      <c r="A2212" s="282"/>
      <c r="B2212" s="279" t="s">
        <v>500</v>
      </c>
      <c r="C2212" s="276"/>
      <c r="D2212" s="386">
        <v>3</v>
      </c>
      <c r="E2212" s="386"/>
      <c r="F2212" s="386"/>
      <c r="G2212" s="386"/>
      <c r="H2212" s="386">
        <f t="shared" si="146"/>
        <v>3</v>
      </c>
    </row>
    <row r="2213" spans="1:8" s="275" customFormat="1" ht="10.15" x14ac:dyDescent="0.2">
      <c r="A2213" s="282"/>
      <c r="B2213" s="279" t="s">
        <v>632</v>
      </c>
      <c r="C2213" s="276"/>
      <c r="D2213" s="386">
        <v>1</v>
      </c>
      <c r="E2213" s="386"/>
      <c r="F2213" s="386"/>
      <c r="G2213" s="386"/>
      <c r="H2213" s="386">
        <f t="shared" si="146"/>
        <v>1</v>
      </c>
    </row>
    <row r="2214" spans="1:8" s="275" customFormat="1" ht="10.15" x14ac:dyDescent="0.2">
      <c r="A2214" s="282"/>
      <c r="B2214" s="279" t="s">
        <v>633</v>
      </c>
      <c r="C2214" s="276"/>
      <c r="D2214" s="386">
        <v>1</v>
      </c>
      <c r="E2214" s="386"/>
      <c r="F2214" s="386"/>
      <c r="G2214" s="386"/>
      <c r="H2214" s="386">
        <f>ROUND(PRODUCT(D2214:G2214),2)</f>
        <v>1</v>
      </c>
    </row>
    <row r="2215" spans="1:8" s="275" customFormat="1" x14ac:dyDescent="0.2">
      <c r="A2215" s="282"/>
      <c r="B2215" s="284" t="s">
        <v>612</v>
      </c>
      <c r="C2215" s="276"/>
      <c r="D2215" s="386"/>
      <c r="E2215" s="386"/>
      <c r="F2215" s="386"/>
      <c r="G2215" s="386"/>
      <c r="H2215" s="386"/>
    </row>
    <row r="2216" spans="1:8" s="275" customFormat="1" ht="10.15" x14ac:dyDescent="0.2">
      <c r="A2216" s="282"/>
      <c r="B2216" s="279" t="s">
        <v>472</v>
      </c>
      <c r="C2216" s="276"/>
      <c r="D2216" s="386">
        <v>2</v>
      </c>
      <c r="E2216" s="386"/>
      <c r="F2216" s="386"/>
      <c r="G2216" s="386"/>
      <c r="H2216" s="386">
        <f t="shared" si="146"/>
        <v>2</v>
      </c>
    </row>
    <row r="2217" spans="1:8" s="275" customFormat="1" ht="10.15" x14ac:dyDescent="0.2">
      <c r="A2217" s="282"/>
      <c r="B2217" s="279" t="s">
        <v>500</v>
      </c>
      <c r="C2217" s="276"/>
      <c r="D2217" s="386">
        <v>2</v>
      </c>
      <c r="E2217" s="386"/>
      <c r="F2217" s="386"/>
      <c r="G2217" s="386"/>
      <c r="H2217" s="386">
        <f t="shared" si="146"/>
        <v>2</v>
      </c>
    </row>
    <row r="2218" spans="1:8" s="275" customFormat="1" ht="10.15" x14ac:dyDescent="0.2">
      <c r="A2218" s="282"/>
      <c r="B2218" s="279" t="s">
        <v>521</v>
      </c>
      <c r="C2218" s="276"/>
      <c r="D2218" s="386">
        <v>1</v>
      </c>
      <c r="E2218" s="386"/>
      <c r="F2218" s="386"/>
      <c r="G2218" s="386"/>
      <c r="H2218" s="386">
        <f t="shared" si="146"/>
        <v>1</v>
      </c>
    </row>
    <row r="2219" spans="1:8" s="275" customFormat="1" ht="10.15" x14ac:dyDescent="0.2">
      <c r="A2219" s="282"/>
      <c r="B2219" s="279" t="s">
        <v>524</v>
      </c>
      <c r="C2219" s="276"/>
      <c r="D2219" s="386">
        <v>1</v>
      </c>
      <c r="E2219" s="386"/>
      <c r="F2219" s="386"/>
      <c r="G2219" s="386"/>
      <c r="H2219" s="386">
        <f t="shared" si="146"/>
        <v>1</v>
      </c>
    </row>
    <row r="2220" spans="1:8" s="275" customFormat="1" ht="10.15" x14ac:dyDescent="0.2">
      <c r="A2220" s="282"/>
      <c r="B2220" s="279" t="s">
        <v>496</v>
      </c>
      <c r="C2220" s="276"/>
      <c r="D2220" s="386">
        <v>1</v>
      </c>
      <c r="E2220" s="386"/>
      <c r="F2220" s="386"/>
      <c r="G2220" s="386"/>
      <c r="H2220" s="386">
        <f t="shared" si="146"/>
        <v>1</v>
      </c>
    </row>
    <row r="2221" spans="1:8" s="275" customFormat="1" ht="10.15" x14ac:dyDescent="0.2">
      <c r="A2221" s="282"/>
      <c r="B2221" s="279" t="s">
        <v>517</v>
      </c>
      <c r="C2221" s="276"/>
      <c r="D2221" s="386">
        <v>2</v>
      </c>
      <c r="E2221" s="386"/>
      <c r="F2221" s="386"/>
      <c r="G2221" s="386"/>
      <c r="H2221" s="386">
        <f t="shared" si="146"/>
        <v>2</v>
      </c>
    </row>
    <row r="2222" spans="1:8" s="275" customFormat="1" ht="10.15" x14ac:dyDescent="0.2">
      <c r="A2222" s="282"/>
      <c r="B2222" s="284" t="str">
        <f>"Total item "&amp;A2209</f>
        <v>Total item 11.7</v>
      </c>
      <c r="C2222" s="276"/>
      <c r="D2222" s="386"/>
      <c r="E2222" s="386"/>
      <c r="F2222" s="386"/>
      <c r="G2222" s="386"/>
      <c r="H2222" s="383">
        <f>SUM(H2210:H2221)</f>
        <v>18</v>
      </c>
    </row>
    <row r="2223" spans="1:8" s="275" customFormat="1" ht="10.15" x14ac:dyDescent="0.2">
      <c r="A2223" s="282"/>
      <c r="B2223" s="126"/>
      <c r="C2223" s="119"/>
      <c r="D2223" s="384"/>
      <c r="E2223" s="384"/>
      <c r="F2223" s="384"/>
      <c r="G2223" s="384"/>
      <c r="H2223" s="384"/>
    </row>
    <row r="2224" spans="1:8" s="258" customFormat="1" ht="33.75" x14ac:dyDescent="0.2">
      <c r="A2224" s="280" t="s">
        <v>85</v>
      </c>
      <c r="B2224" s="261" t="s">
        <v>1027</v>
      </c>
      <c r="C2224" s="281" t="s">
        <v>204</v>
      </c>
      <c r="D2224" s="383"/>
      <c r="E2224" s="383"/>
      <c r="F2224" s="383"/>
      <c r="G2224" s="383"/>
      <c r="H2224" s="383"/>
    </row>
    <row r="2225" spans="1:8" s="270" customFormat="1" x14ac:dyDescent="0.2">
      <c r="A2225" s="271"/>
      <c r="B2225" s="272" t="s">
        <v>631</v>
      </c>
      <c r="C2225" s="274"/>
      <c r="D2225" s="401"/>
      <c r="E2225" s="401"/>
      <c r="F2225" s="401"/>
      <c r="G2225" s="401"/>
      <c r="H2225" s="401"/>
    </row>
    <row r="2226" spans="1:8" s="275" customFormat="1" ht="10.15" x14ac:dyDescent="0.2">
      <c r="A2226" s="282"/>
      <c r="B2226" s="279" t="s">
        <v>472</v>
      </c>
      <c r="C2226" s="276"/>
      <c r="D2226" s="386">
        <v>4</v>
      </c>
      <c r="E2226" s="386"/>
      <c r="F2226" s="386"/>
      <c r="G2226" s="386"/>
      <c r="H2226" s="386">
        <f>ROUND(PRODUCT(D2226:G2226),2)</f>
        <v>4</v>
      </c>
    </row>
    <row r="2227" spans="1:8" s="275" customFormat="1" ht="10.15" x14ac:dyDescent="0.2">
      <c r="A2227" s="282"/>
      <c r="B2227" s="279" t="s">
        <v>500</v>
      </c>
      <c r="C2227" s="276"/>
      <c r="D2227" s="386">
        <v>4</v>
      </c>
      <c r="E2227" s="386"/>
      <c r="F2227" s="386"/>
      <c r="G2227" s="386"/>
      <c r="H2227" s="386">
        <f>ROUND(PRODUCT(D2227:G2227),2)</f>
        <v>4</v>
      </c>
    </row>
    <row r="2228" spans="1:8" s="275" customFormat="1" ht="10.15" x14ac:dyDescent="0.2">
      <c r="A2228" s="282"/>
      <c r="B2228" s="279" t="s">
        <v>633</v>
      </c>
      <c r="C2228" s="276"/>
      <c r="D2228" s="386">
        <v>1</v>
      </c>
      <c r="E2228" s="386"/>
      <c r="F2228" s="386"/>
      <c r="G2228" s="386"/>
      <c r="H2228" s="386">
        <f t="shared" ref="H2228:H2233" si="147">ROUND(PRODUCT(D2228:G2228),2)</f>
        <v>1</v>
      </c>
    </row>
    <row r="2229" spans="1:8" s="275" customFormat="1" x14ac:dyDescent="0.2">
      <c r="A2229" s="282"/>
      <c r="B2229" s="284" t="s">
        <v>612</v>
      </c>
      <c r="C2229" s="276"/>
      <c r="D2229" s="386"/>
      <c r="E2229" s="386"/>
      <c r="F2229" s="386"/>
      <c r="G2229" s="386"/>
      <c r="H2229" s="386"/>
    </row>
    <row r="2230" spans="1:8" s="275" customFormat="1" ht="10.15" x14ac:dyDescent="0.2">
      <c r="A2230" s="282"/>
      <c r="B2230" s="279" t="s">
        <v>472</v>
      </c>
      <c r="C2230" s="276"/>
      <c r="D2230" s="386">
        <v>1</v>
      </c>
      <c r="E2230" s="386"/>
      <c r="F2230" s="386"/>
      <c r="G2230" s="386"/>
      <c r="H2230" s="386">
        <f t="shared" si="147"/>
        <v>1</v>
      </c>
    </row>
    <row r="2231" spans="1:8" s="275" customFormat="1" ht="10.15" x14ac:dyDescent="0.2">
      <c r="A2231" s="282"/>
      <c r="B2231" s="279" t="s">
        <v>500</v>
      </c>
      <c r="C2231" s="276"/>
      <c r="D2231" s="386">
        <v>1</v>
      </c>
      <c r="E2231" s="386"/>
      <c r="F2231" s="386"/>
      <c r="G2231" s="386"/>
      <c r="H2231" s="386">
        <f t="shared" si="147"/>
        <v>1</v>
      </c>
    </row>
    <row r="2232" spans="1:8" s="275" customFormat="1" ht="10.15" x14ac:dyDescent="0.2">
      <c r="A2232" s="282"/>
      <c r="B2232" s="279" t="s">
        <v>637</v>
      </c>
      <c r="C2232" s="276"/>
      <c r="D2232" s="386">
        <v>1</v>
      </c>
      <c r="E2232" s="386"/>
      <c r="F2232" s="386"/>
      <c r="G2232" s="386"/>
      <c r="H2232" s="386">
        <f t="shared" si="147"/>
        <v>1</v>
      </c>
    </row>
    <row r="2233" spans="1:8" s="275" customFormat="1" x14ac:dyDescent="0.2">
      <c r="A2233" s="282"/>
      <c r="B2233" s="279" t="s">
        <v>619</v>
      </c>
      <c r="C2233" s="276"/>
      <c r="D2233" s="386">
        <v>1</v>
      </c>
      <c r="E2233" s="386"/>
      <c r="F2233" s="386"/>
      <c r="G2233" s="386"/>
      <c r="H2233" s="386">
        <f t="shared" si="147"/>
        <v>1</v>
      </c>
    </row>
    <row r="2234" spans="1:8" s="275" customFormat="1" ht="10.15" x14ac:dyDescent="0.2">
      <c r="A2234" s="282"/>
      <c r="B2234" s="284" t="str">
        <f>"Total item "&amp;A2224</f>
        <v>Total item 11.8</v>
      </c>
      <c r="C2234" s="276"/>
      <c r="D2234" s="386"/>
      <c r="E2234" s="386"/>
      <c r="F2234" s="386"/>
      <c r="G2234" s="386"/>
      <c r="H2234" s="383">
        <f>SUM(H2226:H2233)</f>
        <v>13</v>
      </c>
    </row>
    <row r="2235" spans="1:8" s="275" customFormat="1" ht="10.15" x14ac:dyDescent="0.2">
      <c r="A2235" s="282"/>
      <c r="B2235" s="126"/>
      <c r="C2235" s="119"/>
      <c r="D2235" s="384"/>
      <c r="E2235" s="384"/>
      <c r="F2235" s="384"/>
      <c r="G2235" s="384"/>
      <c r="H2235" s="384"/>
    </row>
    <row r="2236" spans="1:8" s="258" customFormat="1" ht="56.25" x14ac:dyDescent="0.2">
      <c r="A2236" s="280" t="s">
        <v>86</v>
      </c>
      <c r="B2236" s="261" t="s">
        <v>848</v>
      </c>
      <c r="C2236" s="281" t="s">
        <v>49</v>
      </c>
      <c r="D2236" s="383"/>
      <c r="E2236" s="383"/>
      <c r="F2236" s="383"/>
      <c r="G2236" s="383"/>
      <c r="H2236" s="383"/>
    </row>
    <row r="2237" spans="1:8" s="275" customFormat="1" x14ac:dyDescent="0.2">
      <c r="A2237" s="282"/>
      <c r="B2237" s="279" t="s">
        <v>638</v>
      </c>
      <c r="C2237" s="276"/>
      <c r="D2237" s="386">
        <v>1</v>
      </c>
      <c r="E2237" s="386"/>
      <c r="F2237" s="386"/>
      <c r="G2237" s="386"/>
      <c r="H2237" s="386">
        <f>ROUND(PRODUCT(D2237:G2237),2)</f>
        <v>1</v>
      </c>
    </row>
    <row r="2238" spans="1:8" s="275" customFormat="1" x14ac:dyDescent="0.2">
      <c r="A2238" s="282"/>
      <c r="B2238" s="279" t="s">
        <v>639</v>
      </c>
      <c r="C2238" s="276"/>
      <c r="D2238" s="386">
        <v>1</v>
      </c>
      <c r="E2238" s="386"/>
      <c r="F2238" s="386"/>
      <c r="G2238" s="386"/>
      <c r="H2238" s="386">
        <f>ROUND(PRODUCT(D2238:G2238),2)</f>
        <v>1</v>
      </c>
    </row>
    <row r="2239" spans="1:8" s="275" customFormat="1" ht="10.15" x14ac:dyDescent="0.2">
      <c r="A2239" s="282"/>
      <c r="B2239" s="284" t="str">
        <f>"Total item "&amp;A2236</f>
        <v>Total item 11.9</v>
      </c>
      <c r="C2239" s="276"/>
      <c r="D2239" s="386"/>
      <c r="E2239" s="386"/>
      <c r="F2239" s="386"/>
      <c r="G2239" s="386"/>
      <c r="H2239" s="383">
        <f>SUM(H2237:H2238)</f>
        <v>2</v>
      </c>
    </row>
    <row r="2240" spans="1:8" s="275" customFormat="1" ht="10.15" x14ac:dyDescent="0.2">
      <c r="A2240" s="282"/>
      <c r="B2240" s="126"/>
      <c r="C2240" s="119"/>
      <c r="D2240" s="384"/>
      <c r="E2240" s="384"/>
      <c r="F2240" s="384"/>
      <c r="G2240" s="384"/>
      <c r="H2240" s="384"/>
    </row>
    <row r="2241" spans="1:8" s="258" customFormat="1" ht="33.75" x14ac:dyDescent="0.2">
      <c r="A2241" s="280" t="s">
        <v>87</v>
      </c>
      <c r="B2241" s="261" t="s">
        <v>847</v>
      </c>
      <c r="C2241" s="281" t="s">
        <v>49</v>
      </c>
      <c r="D2241" s="383"/>
      <c r="E2241" s="383"/>
      <c r="F2241" s="383"/>
      <c r="G2241" s="383"/>
      <c r="H2241" s="383"/>
    </row>
    <row r="2242" spans="1:8" s="275" customFormat="1" x14ac:dyDescent="0.2">
      <c r="A2242" s="282"/>
      <c r="B2242" s="279" t="s">
        <v>638</v>
      </c>
      <c r="C2242" s="276"/>
      <c r="D2242" s="386">
        <v>1</v>
      </c>
      <c r="E2242" s="386"/>
      <c r="F2242" s="386"/>
      <c r="G2242" s="386"/>
      <c r="H2242" s="386">
        <f t="shared" ref="H2242:H2245" si="148">ROUND(PRODUCT(D2242:G2242),2)</f>
        <v>1</v>
      </c>
    </row>
    <row r="2243" spans="1:8" s="275" customFormat="1" x14ac:dyDescent="0.2">
      <c r="A2243" s="282"/>
      <c r="B2243" s="279" t="s">
        <v>639</v>
      </c>
      <c r="C2243" s="276"/>
      <c r="D2243" s="386">
        <v>1</v>
      </c>
      <c r="E2243" s="386"/>
      <c r="F2243" s="386"/>
      <c r="G2243" s="386"/>
      <c r="H2243" s="386">
        <f t="shared" si="148"/>
        <v>1</v>
      </c>
    </row>
    <row r="2244" spans="1:8" s="275" customFormat="1" x14ac:dyDescent="0.2">
      <c r="A2244" s="282"/>
      <c r="B2244" s="279" t="s">
        <v>619</v>
      </c>
      <c r="C2244" s="276"/>
      <c r="D2244" s="386">
        <v>1</v>
      </c>
      <c r="E2244" s="386"/>
      <c r="F2244" s="386"/>
      <c r="G2244" s="386"/>
      <c r="H2244" s="386">
        <f t="shared" si="148"/>
        <v>1</v>
      </c>
    </row>
    <row r="2245" spans="1:8" s="275" customFormat="1" ht="10.15" x14ac:dyDescent="0.2">
      <c r="A2245" s="282"/>
      <c r="B2245" s="279" t="s">
        <v>496</v>
      </c>
      <c r="C2245" s="276"/>
      <c r="D2245" s="386">
        <v>1</v>
      </c>
      <c r="E2245" s="386"/>
      <c r="F2245" s="386"/>
      <c r="G2245" s="386"/>
      <c r="H2245" s="386">
        <f t="shared" si="148"/>
        <v>1</v>
      </c>
    </row>
    <row r="2246" spans="1:8" s="275" customFormat="1" ht="10.15" x14ac:dyDescent="0.2">
      <c r="A2246" s="282"/>
      <c r="B2246" s="284" t="str">
        <f>"Total item "&amp;A2241</f>
        <v>Total item 11.10</v>
      </c>
      <c r="C2246" s="276"/>
      <c r="D2246" s="386"/>
      <c r="E2246" s="386"/>
      <c r="F2246" s="386"/>
      <c r="G2246" s="386"/>
      <c r="H2246" s="383">
        <f>SUM(H2242:H2245)</f>
        <v>4</v>
      </c>
    </row>
    <row r="2247" spans="1:8" s="275" customFormat="1" ht="10.15" x14ac:dyDescent="0.2">
      <c r="A2247" s="282"/>
      <c r="B2247" s="284"/>
      <c r="C2247" s="276"/>
      <c r="D2247" s="386"/>
      <c r="E2247" s="386"/>
      <c r="F2247" s="386"/>
      <c r="G2247" s="386"/>
      <c r="H2247" s="401"/>
    </row>
    <row r="2248" spans="1:8" s="258" customFormat="1" ht="33.75" x14ac:dyDescent="0.2">
      <c r="A2248" s="280" t="s">
        <v>121</v>
      </c>
      <c r="B2248" s="261" t="s">
        <v>851</v>
      </c>
      <c r="C2248" s="281" t="s">
        <v>49</v>
      </c>
      <c r="D2248" s="383"/>
      <c r="E2248" s="383"/>
      <c r="F2248" s="383"/>
      <c r="G2248" s="383"/>
      <c r="H2248" s="383"/>
    </row>
    <row r="2249" spans="1:8" s="270" customFormat="1" x14ac:dyDescent="0.2">
      <c r="A2249" s="271"/>
      <c r="B2249" s="142" t="s">
        <v>612</v>
      </c>
      <c r="C2249" s="274"/>
      <c r="D2249" s="401"/>
      <c r="E2249" s="401"/>
      <c r="F2249" s="401"/>
      <c r="G2249" s="401"/>
      <c r="H2249" s="401"/>
    </row>
    <row r="2250" spans="1:8" s="275" customFormat="1" x14ac:dyDescent="0.2">
      <c r="A2250" s="282"/>
      <c r="B2250" s="279" t="s">
        <v>616</v>
      </c>
      <c r="C2250" s="276"/>
      <c r="D2250" s="386">
        <v>1</v>
      </c>
      <c r="E2250" s="386"/>
      <c r="F2250" s="386"/>
      <c r="G2250" s="386"/>
      <c r="H2250" s="386">
        <f>ROUND(PRODUCT(D2250:G2250),2)</f>
        <v>1</v>
      </c>
    </row>
    <row r="2251" spans="1:8" s="275" customFormat="1" x14ac:dyDescent="0.2">
      <c r="A2251" s="282"/>
      <c r="B2251" s="279" t="s">
        <v>617</v>
      </c>
      <c r="C2251" s="276"/>
      <c r="D2251" s="386">
        <v>1</v>
      </c>
      <c r="E2251" s="386"/>
      <c r="F2251" s="386"/>
      <c r="G2251" s="386"/>
      <c r="H2251" s="386">
        <f t="shared" ref="H2251:H2258" si="149">ROUND(PRODUCT(D2251:G2251),2)</f>
        <v>1</v>
      </c>
    </row>
    <row r="2252" spans="1:8" s="275" customFormat="1" ht="10.15" x14ac:dyDescent="0.2">
      <c r="A2252" s="282"/>
      <c r="B2252" s="279" t="s">
        <v>640</v>
      </c>
      <c r="C2252" s="276"/>
      <c r="D2252" s="386">
        <v>1</v>
      </c>
      <c r="E2252" s="386"/>
      <c r="F2252" s="386"/>
      <c r="G2252" s="386"/>
      <c r="H2252" s="386">
        <f t="shared" si="149"/>
        <v>1</v>
      </c>
    </row>
    <row r="2253" spans="1:8" s="275" customFormat="1" ht="10.15" x14ac:dyDescent="0.2">
      <c r="A2253" s="282"/>
      <c r="B2253" s="279" t="s">
        <v>641</v>
      </c>
      <c r="C2253" s="276"/>
      <c r="D2253" s="386">
        <v>1</v>
      </c>
      <c r="E2253" s="386"/>
      <c r="F2253" s="386"/>
      <c r="G2253" s="386"/>
      <c r="H2253" s="386">
        <f t="shared" si="149"/>
        <v>1</v>
      </c>
    </row>
    <row r="2254" spans="1:8" s="275" customFormat="1" x14ac:dyDescent="0.2">
      <c r="A2254" s="282"/>
      <c r="B2254" s="284" t="s">
        <v>631</v>
      </c>
      <c r="C2254" s="276"/>
      <c r="D2254" s="386"/>
      <c r="E2254" s="386"/>
      <c r="F2254" s="386"/>
      <c r="G2254" s="386"/>
      <c r="H2254" s="386"/>
    </row>
    <row r="2255" spans="1:8" s="275" customFormat="1" ht="10.15" x14ac:dyDescent="0.2">
      <c r="A2255" s="282"/>
      <c r="B2255" s="279" t="s">
        <v>472</v>
      </c>
      <c r="C2255" s="276"/>
      <c r="D2255" s="386">
        <v>3</v>
      </c>
      <c r="E2255" s="386"/>
      <c r="F2255" s="386"/>
      <c r="G2255" s="386"/>
      <c r="H2255" s="386">
        <f t="shared" si="149"/>
        <v>3</v>
      </c>
    </row>
    <row r="2256" spans="1:8" s="275" customFormat="1" ht="10.15" x14ac:dyDescent="0.2">
      <c r="A2256" s="282"/>
      <c r="B2256" s="279" t="s">
        <v>500</v>
      </c>
      <c r="C2256" s="276"/>
      <c r="D2256" s="386">
        <v>2</v>
      </c>
      <c r="E2256" s="386"/>
      <c r="F2256" s="386"/>
      <c r="G2256" s="386"/>
      <c r="H2256" s="386">
        <f t="shared" si="149"/>
        <v>2</v>
      </c>
    </row>
    <row r="2257" spans="1:8" s="275" customFormat="1" ht="10.15" x14ac:dyDescent="0.2">
      <c r="A2257" s="282"/>
      <c r="B2257" s="279" t="s">
        <v>632</v>
      </c>
      <c r="C2257" s="276"/>
      <c r="D2257" s="386">
        <v>1</v>
      </c>
      <c r="E2257" s="386"/>
      <c r="F2257" s="386"/>
      <c r="G2257" s="386"/>
      <c r="H2257" s="386">
        <f t="shared" si="149"/>
        <v>1</v>
      </c>
    </row>
    <row r="2258" spans="1:8" s="275" customFormat="1" ht="10.15" x14ac:dyDescent="0.2">
      <c r="A2258" s="282"/>
      <c r="B2258" s="279" t="s">
        <v>633</v>
      </c>
      <c r="C2258" s="276"/>
      <c r="D2258" s="386">
        <v>1</v>
      </c>
      <c r="E2258" s="386"/>
      <c r="F2258" s="386"/>
      <c r="G2258" s="386"/>
      <c r="H2258" s="386">
        <f t="shared" si="149"/>
        <v>1</v>
      </c>
    </row>
    <row r="2259" spans="1:8" s="275" customFormat="1" ht="10.15" x14ac:dyDescent="0.2">
      <c r="A2259" s="282"/>
      <c r="B2259" s="284" t="str">
        <f>"Total item "&amp;A2248</f>
        <v>Total item 11.11</v>
      </c>
      <c r="C2259" s="276"/>
      <c r="D2259" s="386"/>
      <c r="E2259" s="386"/>
      <c r="F2259" s="386"/>
      <c r="G2259" s="386"/>
      <c r="H2259" s="383">
        <f>SUM(H2250:H2258)</f>
        <v>11</v>
      </c>
    </row>
    <row r="2260" spans="1:8" s="275" customFormat="1" ht="10.15" x14ac:dyDescent="0.2">
      <c r="A2260" s="282"/>
      <c r="B2260" s="126"/>
      <c r="C2260" s="119"/>
      <c r="D2260" s="384"/>
      <c r="E2260" s="384"/>
      <c r="F2260" s="384"/>
      <c r="G2260" s="384"/>
      <c r="H2260" s="384"/>
    </row>
    <row r="2261" spans="1:8" s="258" customFormat="1" ht="22.5" x14ac:dyDescent="0.2">
      <c r="A2261" s="280" t="s">
        <v>122</v>
      </c>
      <c r="B2261" s="285" t="s">
        <v>906</v>
      </c>
      <c r="C2261" s="281" t="s">
        <v>11</v>
      </c>
      <c r="D2261" s="383"/>
      <c r="E2261" s="383"/>
      <c r="F2261" s="383"/>
      <c r="G2261" s="383"/>
      <c r="H2261" s="383"/>
    </row>
    <row r="2262" spans="1:8" s="275" customFormat="1" ht="10.15" x14ac:dyDescent="0.2">
      <c r="A2262" s="282"/>
      <c r="B2262" s="279" t="s">
        <v>472</v>
      </c>
      <c r="C2262" s="276"/>
      <c r="D2262" s="386"/>
      <c r="E2262" s="386">
        <v>4.71</v>
      </c>
      <c r="F2262" s="386">
        <v>0.55000000000000004</v>
      </c>
      <c r="G2262" s="386"/>
      <c r="H2262" s="386">
        <v>2.59</v>
      </c>
    </row>
    <row r="2263" spans="1:8" s="275" customFormat="1" ht="10.15" x14ac:dyDescent="0.2">
      <c r="A2263" s="282"/>
      <c r="B2263" s="279" t="s">
        <v>500</v>
      </c>
      <c r="C2263" s="276"/>
      <c r="D2263" s="386"/>
      <c r="E2263" s="386">
        <v>2.78</v>
      </c>
      <c r="F2263" s="386">
        <v>0.55000000000000004</v>
      </c>
      <c r="G2263" s="386"/>
      <c r="H2263" s="386">
        <v>1.53</v>
      </c>
    </row>
    <row r="2264" spans="1:8" s="275" customFormat="1" ht="10.15" x14ac:dyDescent="0.2">
      <c r="A2264" s="282"/>
      <c r="B2264" s="279" t="s">
        <v>624</v>
      </c>
      <c r="C2264" s="276"/>
      <c r="D2264" s="386"/>
      <c r="E2264" s="386">
        <v>1.6</v>
      </c>
      <c r="F2264" s="386">
        <v>0.55000000000000004</v>
      </c>
      <c r="G2264" s="386"/>
      <c r="H2264" s="386">
        <v>0.88</v>
      </c>
    </row>
    <row r="2265" spans="1:8" s="275" customFormat="1" ht="10.15" x14ac:dyDescent="0.2">
      <c r="A2265" s="282"/>
      <c r="B2265" s="279" t="s">
        <v>632</v>
      </c>
      <c r="C2265" s="276"/>
      <c r="D2265" s="386"/>
      <c r="E2265" s="386">
        <v>1</v>
      </c>
      <c r="F2265" s="386">
        <v>0.55000000000000004</v>
      </c>
      <c r="G2265" s="386"/>
      <c r="H2265" s="386">
        <v>0.55000000000000004</v>
      </c>
    </row>
    <row r="2266" spans="1:8" s="275" customFormat="1" x14ac:dyDescent="0.2">
      <c r="A2266" s="282"/>
      <c r="B2266" s="279" t="s">
        <v>642</v>
      </c>
      <c r="C2266" s="276"/>
      <c r="D2266" s="386"/>
      <c r="E2266" s="386">
        <v>2.4</v>
      </c>
      <c r="F2266" s="386">
        <v>0.55000000000000004</v>
      </c>
      <c r="G2266" s="386"/>
      <c r="H2266" s="386">
        <v>1.32</v>
      </c>
    </row>
    <row r="2267" spans="1:8" s="275" customFormat="1" x14ac:dyDescent="0.2">
      <c r="A2267" s="282"/>
      <c r="B2267" s="279" t="s">
        <v>643</v>
      </c>
      <c r="C2267" s="276"/>
      <c r="D2267" s="386"/>
      <c r="E2267" s="386">
        <v>2.4</v>
      </c>
      <c r="F2267" s="386">
        <v>0.55000000000000004</v>
      </c>
      <c r="G2267" s="386"/>
      <c r="H2267" s="386">
        <v>1.32</v>
      </c>
    </row>
    <row r="2268" spans="1:8" s="275" customFormat="1" x14ac:dyDescent="0.2">
      <c r="A2268" s="282"/>
      <c r="B2268" s="279" t="s">
        <v>616</v>
      </c>
      <c r="C2268" s="276"/>
      <c r="D2268" s="386"/>
      <c r="E2268" s="386">
        <v>1</v>
      </c>
      <c r="F2268" s="386">
        <v>0.55000000000000004</v>
      </c>
      <c r="G2268" s="386"/>
      <c r="H2268" s="386">
        <v>0.55000000000000004</v>
      </c>
    </row>
    <row r="2269" spans="1:8" s="275" customFormat="1" x14ac:dyDescent="0.2">
      <c r="A2269" s="282"/>
      <c r="B2269" s="279" t="s">
        <v>617</v>
      </c>
      <c r="C2269" s="276"/>
      <c r="D2269" s="386"/>
      <c r="E2269" s="386">
        <v>1</v>
      </c>
      <c r="F2269" s="386">
        <v>0.55000000000000004</v>
      </c>
      <c r="G2269" s="386"/>
      <c r="H2269" s="386">
        <v>0.55000000000000004</v>
      </c>
    </row>
    <row r="2270" spans="1:8" s="275" customFormat="1" ht="10.15" x14ac:dyDescent="0.2">
      <c r="A2270" s="282"/>
      <c r="B2270" s="279" t="s">
        <v>177</v>
      </c>
      <c r="C2270" s="276"/>
      <c r="D2270" s="386"/>
      <c r="E2270" s="386">
        <v>1.5</v>
      </c>
      <c r="F2270" s="386">
        <v>1</v>
      </c>
      <c r="G2270" s="386"/>
      <c r="H2270" s="386">
        <v>1.5</v>
      </c>
    </row>
    <row r="2271" spans="1:8" s="275" customFormat="1" x14ac:dyDescent="0.2">
      <c r="A2271" s="282"/>
      <c r="B2271" s="279" t="s">
        <v>548</v>
      </c>
      <c r="C2271" s="276"/>
      <c r="D2271" s="386"/>
      <c r="E2271" s="386">
        <v>2.81</v>
      </c>
      <c r="F2271" s="386">
        <v>0.72</v>
      </c>
      <c r="G2271" s="386"/>
      <c r="H2271" s="386">
        <v>2.02</v>
      </c>
    </row>
    <row r="2272" spans="1:8" s="275" customFormat="1" x14ac:dyDescent="0.2">
      <c r="A2272" s="282"/>
      <c r="B2272" s="284" t="s">
        <v>192</v>
      </c>
      <c r="C2272" s="276"/>
      <c r="D2272" s="386"/>
      <c r="E2272" s="386"/>
      <c r="F2272" s="386"/>
      <c r="G2272" s="386"/>
      <c r="H2272" s="386"/>
    </row>
    <row r="2273" spans="1:8" s="275" customFormat="1" x14ac:dyDescent="0.2">
      <c r="A2273" s="282"/>
      <c r="B2273" s="279" t="s">
        <v>612</v>
      </c>
      <c r="C2273" s="276"/>
      <c r="D2273" s="386"/>
      <c r="E2273" s="386">
        <v>4.71</v>
      </c>
      <c r="F2273" s="386">
        <v>0.15</v>
      </c>
      <c r="G2273" s="386"/>
      <c r="H2273" s="386">
        <v>0.71</v>
      </c>
    </row>
    <row r="2274" spans="1:8" s="275" customFormat="1" x14ac:dyDescent="0.2">
      <c r="A2274" s="282"/>
      <c r="B2274" s="279" t="s">
        <v>616</v>
      </c>
      <c r="C2274" s="276"/>
      <c r="D2274" s="386"/>
      <c r="E2274" s="386">
        <v>1.6</v>
      </c>
      <c r="F2274" s="386">
        <v>0.15</v>
      </c>
      <c r="G2274" s="386"/>
      <c r="H2274" s="386">
        <v>0.24</v>
      </c>
    </row>
    <row r="2275" spans="1:8" s="275" customFormat="1" x14ac:dyDescent="0.2">
      <c r="A2275" s="282"/>
      <c r="B2275" s="279" t="s">
        <v>617</v>
      </c>
      <c r="C2275" s="276"/>
      <c r="D2275" s="386"/>
      <c r="E2275" s="386">
        <v>1</v>
      </c>
      <c r="F2275" s="386">
        <v>0.15</v>
      </c>
      <c r="G2275" s="386"/>
      <c r="H2275" s="386">
        <v>0.15</v>
      </c>
    </row>
    <row r="2276" spans="1:8" s="275" customFormat="1" ht="10.15" x14ac:dyDescent="0.2">
      <c r="A2276" s="282"/>
      <c r="B2276" s="279" t="s">
        <v>640</v>
      </c>
      <c r="C2276" s="276"/>
      <c r="D2276" s="386"/>
      <c r="E2276" s="386">
        <v>2.4</v>
      </c>
      <c r="F2276" s="386">
        <v>0.15</v>
      </c>
      <c r="G2276" s="386"/>
      <c r="H2276" s="386">
        <v>0.36</v>
      </c>
    </row>
    <row r="2277" spans="1:8" s="275" customFormat="1" ht="10.15" x14ac:dyDescent="0.2">
      <c r="A2277" s="282"/>
      <c r="B2277" s="279" t="s">
        <v>641</v>
      </c>
      <c r="C2277" s="276"/>
      <c r="D2277" s="386"/>
      <c r="E2277" s="386">
        <v>2.4</v>
      </c>
      <c r="F2277" s="386">
        <v>0.15</v>
      </c>
      <c r="G2277" s="386"/>
      <c r="H2277" s="386">
        <v>0.36</v>
      </c>
    </row>
    <row r="2278" spans="1:8" s="275" customFormat="1" x14ac:dyDescent="0.2">
      <c r="A2278" s="282"/>
      <c r="B2278" s="279" t="s">
        <v>631</v>
      </c>
      <c r="C2278" s="276"/>
      <c r="D2278" s="386"/>
      <c r="E2278" s="386">
        <v>2.68</v>
      </c>
      <c r="F2278" s="386">
        <v>0.15</v>
      </c>
      <c r="G2278" s="386"/>
      <c r="H2278" s="386">
        <v>0.4</v>
      </c>
    </row>
    <row r="2279" spans="1:8" s="275" customFormat="1" ht="10.15" x14ac:dyDescent="0.2">
      <c r="A2279" s="282"/>
      <c r="B2279" s="279"/>
      <c r="C2279" s="276"/>
      <c r="D2279" s="386"/>
      <c r="E2279" s="386">
        <v>1.38</v>
      </c>
      <c r="F2279" s="386">
        <v>0.15</v>
      </c>
      <c r="G2279" s="386"/>
      <c r="H2279" s="386">
        <v>0.21</v>
      </c>
    </row>
    <row r="2280" spans="1:8" s="275" customFormat="1" ht="10.15" x14ac:dyDescent="0.2">
      <c r="A2280" s="282"/>
      <c r="B2280" s="279"/>
      <c r="C2280" s="276"/>
      <c r="D2280" s="386"/>
      <c r="E2280" s="386">
        <v>1.98</v>
      </c>
      <c r="F2280" s="386">
        <v>0.15</v>
      </c>
      <c r="G2280" s="386"/>
      <c r="H2280" s="386">
        <v>0.3</v>
      </c>
    </row>
    <row r="2281" spans="1:8" s="275" customFormat="1" ht="10.15" x14ac:dyDescent="0.2">
      <c r="A2281" s="282"/>
      <c r="B2281" s="279"/>
      <c r="C2281" s="276"/>
      <c r="D2281" s="386"/>
      <c r="E2281" s="386">
        <v>1.21</v>
      </c>
      <c r="F2281" s="386">
        <v>0.15</v>
      </c>
      <c r="G2281" s="386"/>
      <c r="H2281" s="386">
        <v>0.18</v>
      </c>
    </row>
    <row r="2282" spans="1:8" s="275" customFormat="1" ht="10.15" x14ac:dyDescent="0.2">
      <c r="A2282" s="282"/>
      <c r="B2282" s="279"/>
      <c r="C2282" s="276"/>
      <c r="D2282" s="386"/>
      <c r="E2282" s="386">
        <v>3.95</v>
      </c>
      <c r="F2282" s="386">
        <v>0.15</v>
      </c>
      <c r="G2282" s="386"/>
      <c r="H2282" s="386">
        <v>0.59</v>
      </c>
    </row>
    <row r="2283" spans="1:8" s="275" customFormat="1" ht="10.15" x14ac:dyDescent="0.2">
      <c r="A2283" s="282"/>
      <c r="B2283" s="279"/>
      <c r="C2283" s="276"/>
      <c r="D2283" s="386"/>
      <c r="E2283" s="386">
        <v>3.82</v>
      </c>
      <c r="F2283" s="386">
        <v>0.15</v>
      </c>
      <c r="G2283" s="386"/>
      <c r="H2283" s="386">
        <v>0.56999999999999995</v>
      </c>
    </row>
    <row r="2284" spans="1:8" s="275" customFormat="1" x14ac:dyDescent="0.2">
      <c r="A2284" s="282"/>
      <c r="B2284" s="279" t="s">
        <v>616</v>
      </c>
      <c r="C2284" s="276"/>
      <c r="D2284" s="386"/>
      <c r="E2284" s="386">
        <v>1</v>
      </c>
      <c r="F2284" s="386">
        <v>0.15</v>
      </c>
      <c r="G2284" s="386"/>
      <c r="H2284" s="386">
        <v>0.15</v>
      </c>
    </row>
    <row r="2285" spans="1:8" s="275" customFormat="1" x14ac:dyDescent="0.2">
      <c r="A2285" s="282"/>
      <c r="B2285" s="279" t="s">
        <v>617</v>
      </c>
      <c r="C2285" s="276"/>
      <c r="D2285" s="386"/>
      <c r="E2285" s="386">
        <v>1</v>
      </c>
      <c r="F2285" s="386">
        <v>0.15</v>
      </c>
      <c r="G2285" s="386"/>
      <c r="H2285" s="386">
        <v>0.15</v>
      </c>
    </row>
    <row r="2286" spans="1:8" s="275" customFormat="1" ht="10.15" x14ac:dyDescent="0.2">
      <c r="A2286" s="282"/>
      <c r="B2286" s="284" t="s">
        <v>907</v>
      </c>
      <c r="C2286" s="276"/>
      <c r="D2286" s="386"/>
      <c r="E2286" s="386"/>
      <c r="F2286" s="386"/>
      <c r="G2286" s="386"/>
      <c r="H2286" s="383">
        <f>SUM(H2262:H2285)</f>
        <v>17.18</v>
      </c>
    </row>
    <row r="2287" spans="1:8" s="275" customFormat="1" ht="10.15" x14ac:dyDescent="0.2">
      <c r="A2287" s="282"/>
      <c r="B2287" s="126"/>
      <c r="C2287" s="119"/>
      <c r="D2287" s="384"/>
      <c r="E2287" s="384"/>
      <c r="F2287" s="384"/>
      <c r="G2287" s="384"/>
      <c r="H2287" s="384"/>
    </row>
    <row r="2288" spans="1:8" s="258" customFormat="1" ht="33.75" x14ac:dyDescent="0.2">
      <c r="A2288" s="280" t="s">
        <v>123</v>
      </c>
      <c r="B2288" s="261" t="s">
        <v>836</v>
      </c>
      <c r="C2288" s="281" t="s">
        <v>138</v>
      </c>
      <c r="D2288" s="383"/>
      <c r="E2288" s="383"/>
      <c r="F2288" s="383"/>
      <c r="G2288" s="383"/>
      <c r="H2288" s="383"/>
    </row>
    <row r="2289" spans="1:8" s="275" customFormat="1" x14ac:dyDescent="0.2">
      <c r="A2289" s="282"/>
      <c r="B2289" s="279" t="s">
        <v>1174</v>
      </c>
      <c r="C2289" s="276"/>
      <c r="D2289" s="386">
        <f>H2246</f>
        <v>4</v>
      </c>
      <c r="E2289" s="386"/>
      <c r="F2289" s="386"/>
      <c r="G2289" s="386"/>
      <c r="H2289" s="386">
        <f>ROUND(PRODUCT(D2289:G2289),2)</f>
        <v>4</v>
      </c>
    </row>
    <row r="2290" spans="1:8" s="275" customFormat="1" x14ac:dyDescent="0.2">
      <c r="A2290" s="282"/>
      <c r="B2290" s="279" t="s">
        <v>1173</v>
      </c>
      <c r="C2290" s="276"/>
      <c r="D2290" s="386">
        <f>H2259</f>
        <v>11</v>
      </c>
      <c r="E2290" s="386"/>
      <c r="F2290" s="386"/>
      <c r="G2290" s="386"/>
      <c r="H2290" s="386">
        <f>ROUND(PRODUCT(D2290:G2290),2)</f>
        <v>11</v>
      </c>
    </row>
    <row r="2291" spans="1:8" s="275" customFormat="1" ht="10.15" x14ac:dyDescent="0.2">
      <c r="A2291" s="282"/>
      <c r="B2291" s="284" t="str">
        <f>"Total item "&amp;A2288</f>
        <v>Total item 11.13</v>
      </c>
      <c r="C2291" s="276"/>
      <c r="D2291" s="386"/>
      <c r="E2291" s="386"/>
      <c r="F2291" s="386"/>
      <c r="G2291" s="386"/>
      <c r="H2291" s="383">
        <f>SUM(H2289:H2290)</f>
        <v>15</v>
      </c>
    </row>
    <row r="2292" spans="1:8" s="275" customFormat="1" ht="10.15" x14ac:dyDescent="0.2">
      <c r="A2292" s="282"/>
      <c r="B2292" s="126"/>
      <c r="C2292" s="119"/>
      <c r="D2292" s="384"/>
      <c r="E2292" s="384"/>
      <c r="F2292" s="384"/>
      <c r="G2292" s="384"/>
      <c r="H2292" s="384"/>
    </row>
    <row r="2293" spans="1:8" s="258" customFormat="1" ht="22.5" x14ac:dyDescent="0.2">
      <c r="A2293" s="280" t="s">
        <v>124</v>
      </c>
      <c r="B2293" s="261" t="s">
        <v>835</v>
      </c>
      <c r="C2293" s="281" t="s">
        <v>138</v>
      </c>
      <c r="D2293" s="383"/>
      <c r="E2293" s="383"/>
      <c r="F2293" s="383"/>
      <c r="G2293" s="383"/>
      <c r="H2293" s="383"/>
    </row>
    <row r="2294" spans="1:8" s="275" customFormat="1" ht="10.15" x14ac:dyDescent="0.2">
      <c r="A2294" s="282"/>
      <c r="B2294" s="279" t="s">
        <v>644</v>
      </c>
      <c r="C2294" s="276"/>
      <c r="D2294" s="386">
        <v>4</v>
      </c>
      <c r="E2294" s="386"/>
      <c r="F2294" s="386"/>
      <c r="G2294" s="386"/>
      <c r="H2294" s="386">
        <f>ROUND(PRODUCT(D2294:G2294),2)</f>
        <v>4</v>
      </c>
    </row>
    <row r="2295" spans="1:8" s="275" customFormat="1" ht="10.15" x14ac:dyDescent="0.2">
      <c r="A2295" s="282"/>
      <c r="B2295" s="284" t="str">
        <f>"Total item "&amp;A2293</f>
        <v>Total item 11.14</v>
      </c>
      <c r="C2295" s="276"/>
      <c r="D2295" s="386"/>
      <c r="E2295" s="386"/>
      <c r="F2295" s="386"/>
      <c r="G2295" s="386"/>
      <c r="H2295" s="383">
        <f>SUM(H2294:H2294)</f>
        <v>4</v>
      </c>
    </row>
    <row r="2296" spans="1:8" s="275" customFormat="1" ht="10.15" x14ac:dyDescent="0.2">
      <c r="A2296" s="282"/>
      <c r="B2296" s="126"/>
      <c r="C2296" s="119"/>
      <c r="D2296" s="384"/>
      <c r="E2296" s="384"/>
      <c r="F2296" s="384"/>
      <c r="G2296" s="384"/>
      <c r="H2296" s="384"/>
    </row>
    <row r="2297" spans="1:8" s="258" customFormat="1" ht="33.75" x14ac:dyDescent="0.2">
      <c r="A2297" s="280" t="s">
        <v>125</v>
      </c>
      <c r="B2297" s="261" t="s">
        <v>834</v>
      </c>
      <c r="C2297" s="281" t="s">
        <v>138</v>
      </c>
      <c r="D2297" s="383"/>
      <c r="E2297" s="383"/>
      <c r="F2297" s="383"/>
      <c r="G2297" s="383"/>
      <c r="H2297" s="383"/>
    </row>
    <row r="2298" spans="1:8" s="275" customFormat="1" x14ac:dyDescent="0.2">
      <c r="A2298" s="282"/>
      <c r="B2298" s="279" t="s">
        <v>631</v>
      </c>
      <c r="C2298" s="276"/>
      <c r="D2298" s="386"/>
      <c r="E2298" s="386"/>
      <c r="F2298" s="386"/>
      <c r="G2298" s="386"/>
      <c r="H2298" s="386"/>
    </row>
    <row r="2299" spans="1:8" s="275" customFormat="1" ht="10.15" x14ac:dyDescent="0.2">
      <c r="A2299" s="282"/>
      <c r="B2299" s="279" t="s">
        <v>472</v>
      </c>
      <c r="C2299" s="276"/>
      <c r="D2299" s="386">
        <v>1</v>
      </c>
      <c r="E2299" s="386"/>
      <c r="F2299" s="386"/>
      <c r="G2299" s="386"/>
      <c r="H2299" s="386">
        <f t="shared" ref="H2299:H2306" si="150">ROUND(PRODUCT(D2299:G2299),2)</f>
        <v>1</v>
      </c>
    </row>
    <row r="2300" spans="1:8" s="275" customFormat="1" ht="10.15" x14ac:dyDescent="0.2">
      <c r="A2300" s="282"/>
      <c r="B2300" s="279" t="s">
        <v>500</v>
      </c>
      <c r="C2300" s="276"/>
      <c r="D2300" s="386">
        <v>1</v>
      </c>
      <c r="E2300" s="386"/>
      <c r="F2300" s="386"/>
      <c r="G2300" s="386"/>
      <c r="H2300" s="386">
        <f t="shared" si="150"/>
        <v>1</v>
      </c>
    </row>
    <row r="2301" spans="1:8" s="275" customFormat="1" ht="10.15" x14ac:dyDescent="0.2">
      <c r="A2301" s="282"/>
      <c r="B2301" s="279" t="s">
        <v>632</v>
      </c>
      <c r="C2301" s="276"/>
      <c r="D2301" s="386">
        <v>1</v>
      </c>
      <c r="E2301" s="386"/>
      <c r="F2301" s="386"/>
      <c r="G2301" s="386"/>
      <c r="H2301" s="386">
        <f t="shared" si="150"/>
        <v>1</v>
      </c>
    </row>
    <row r="2302" spans="1:8" s="275" customFormat="1" x14ac:dyDescent="0.2">
      <c r="A2302" s="282"/>
      <c r="B2302" s="284" t="s">
        <v>612</v>
      </c>
      <c r="C2302" s="276"/>
      <c r="D2302" s="386"/>
      <c r="E2302" s="386"/>
      <c r="F2302" s="386"/>
      <c r="G2302" s="386"/>
      <c r="H2302" s="386"/>
    </row>
    <row r="2303" spans="1:8" s="275" customFormat="1" ht="10.15" x14ac:dyDescent="0.2">
      <c r="A2303" s="282"/>
      <c r="B2303" s="279" t="s">
        <v>472</v>
      </c>
      <c r="C2303" s="276"/>
      <c r="D2303" s="386">
        <v>1</v>
      </c>
      <c r="E2303" s="386"/>
      <c r="F2303" s="386"/>
      <c r="G2303" s="386"/>
      <c r="H2303" s="386">
        <f t="shared" si="150"/>
        <v>1</v>
      </c>
    </row>
    <row r="2304" spans="1:8" s="275" customFormat="1" ht="10.15" x14ac:dyDescent="0.2">
      <c r="A2304" s="282"/>
      <c r="B2304" s="279" t="s">
        <v>500</v>
      </c>
      <c r="C2304" s="276"/>
      <c r="D2304" s="386">
        <v>1</v>
      </c>
      <c r="E2304" s="386"/>
      <c r="F2304" s="386"/>
      <c r="G2304" s="386"/>
      <c r="H2304" s="386">
        <f t="shared" si="150"/>
        <v>1</v>
      </c>
    </row>
    <row r="2305" spans="1:8" s="275" customFormat="1" x14ac:dyDescent="0.2">
      <c r="A2305" s="282"/>
      <c r="B2305" s="279" t="s">
        <v>616</v>
      </c>
      <c r="C2305" s="276"/>
      <c r="D2305" s="386">
        <v>1</v>
      </c>
      <c r="E2305" s="386"/>
      <c r="F2305" s="386"/>
      <c r="G2305" s="386"/>
      <c r="H2305" s="386">
        <f t="shared" si="150"/>
        <v>1</v>
      </c>
    </row>
    <row r="2306" spans="1:8" s="275" customFormat="1" x14ac:dyDescent="0.2">
      <c r="A2306" s="282"/>
      <c r="B2306" s="279" t="s">
        <v>619</v>
      </c>
      <c r="C2306" s="276"/>
      <c r="D2306" s="386">
        <v>1</v>
      </c>
      <c r="E2306" s="386"/>
      <c r="F2306" s="386"/>
      <c r="G2306" s="386"/>
      <c r="H2306" s="386">
        <f t="shared" si="150"/>
        <v>1</v>
      </c>
    </row>
    <row r="2307" spans="1:8" s="275" customFormat="1" ht="10.15" x14ac:dyDescent="0.2">
      <c r="A2307" s="282"/>
      <c r="B2307" s="284" t="str">
        <f>"Total item "&amp;A2297</f>
        <v>Total item 11.15</v>
      </c>
      <c r="C2307" s="276"/>
      <c r="D2307" s="386"/>
      <c r="E2307" s="386"/>
      <c r="F2307" s="386"/>
      <c r="G2307" s="386"/>
      <c r="H2307" s="383">
        <f>SUM(H2298:H2306)</f>
        <v>7</v>
      </c>
    </row>
    <row r="2308" spans="1:8" s="275" customFormat="1" ht="10.15" x14ac:dyDescent="0.2">
      <c r="A2308" s="282"/>
      <c r="B2308" s="126"/>
      <c r="C2308" s="119"/>
      <c r="D2308" s="384"/>
      <c r="E2308" s="384"/>
      <c r="F2308" s="384"/>
      <c r="G2308" s="384"/>
      <c r="H2308" s="384"/>
    </row>
    <row r="2309" spans="1:8" s="258" customFormat="1" ht="22.5" x14ac:dyDescent="0.2">
      <c r="A2309" s="280" t="s">
        <v>126</v>
      </c>
      <c r="B2309" s="261" t="s">
        <v>1290</v>
      </c>
      <c r="C2309" s="281" t="s">
        <v>204</v>
      </c>
      <c r="D2309" s="383"/>
      <c r="E2309" s="383"/>
      <c r="F2309" s="383"/>
      <c r="G2309" s="383"/>
      <c r="H2309" s="383"/>
    </row>
    <row r="2310" spans="1:8" s="275" customFormat="1" x14ac:dyDescent="0.2">
      <c r="A2310" s="282"/>
      <c r="B2310" s="279" t="s">
        <v>619</v>
      </c>
      <c r="C2310" s="276"/>
      <c r="D2310" s="386">
        <v>1</v>
      </c>
      <c r="E2310" s="386"/>
      <c r="F2310" s="386"/>
      <c r="G2310" s="386"/>
      <c r="H2310" s="386">
        <f t="shared" ref="H2310" si="151">ROUND(PRODUCT(D2310:G2310),2)</f>
        <v>1</v>
      </c>
    </row>
    <row r="2311" spans="1:8" s="275" customFormat="1" ht="10.15" x14ac:dyDescent="0.2">
      <c r="A2311" s="282"/>
      <c r="B2311" s="284" t="str">
        <f>"Total item "&amp;A2309</f>
        <v>Total item 11.16</v>
      </c>
      <c r="C2311" s="276"/>
      <c r="D2311" s="386"/>
      <c r="E2311" s="386"/>
      <c r="F2311" s="386"/>
      <c r="G2311" s="386"/>
      <c r="H2311" s="383">
        <f>SUM(H2310:H2310)</f>
        <v>1</v>
      </c>
    </row>
    <row r="2312" spans="1:8" s="275" customFormat="1" ht="10.15" x14ac:dyDescent="0.2">
      <c r="A2312" s="282"/>
      <c r="B2312" s="284"/>
      <c r="C2312" s="276"/>
      <c r="D2312" s="386"/>
      <c r="E2312" s="386"/>
      <c r="F2312" s="386"/>
      <c r="G2312" s="386"/>
      <c r="H2312" s="401"/>
    </row>
    <row r="2313" spans="1:8" s="258" customFormat="1" ht="22.5" x14ac:dyDescent="0.2">
      <c r="A2313" s="280" t="s">
        <v>127</v>
      </c>
      <c r="B2313" s="261" t="s">
        <v>878</v>
      </c>
      <c r="C2313" s="281" t="s">
        <v>138</v>
      </c>
      <c r="D2313" s="383"/>
      <c r="E2313" s="383"/>
      <c r="F2313" s="383"/>
      <c r="G2313" s="383"/>
      <c r="H2313" s="383"/>
    </row>
    <row r="2314" spans="1:8" s="275" customFormat="1" ht="10.15" x14ac:dyDescent="0.2">
      <c r="A2314" s="282"/>
      <c r="B2314" s="279"/>
      <c r="C2314" s="276"/>
      <c r="D2314" s="386">
        <v>3</v>
      </c>
      <c r="E2314" s="386"/>
      <c r="F2314" s="386"/>
      <c r="G2314" s="386"/>
      <c r="H2314" s="386">
        <f t="shared" ref="H2314" si="152">ROUND(PRODUCT(D2314:G2314),2)</f>
        <v>3</v>
      </c>
    </row>
    <row r="2315" spans="1:8" s="275" customFormat="1" ht="10.15" x14ac:dyDescent="0.2">
      <c r="A2315" s="282"/>
      <c r="B2315" s="284" t="str">
        <f>"Total item "&amp;A2313</f>
        <v>Total item 11.17</v>
      </c>
      <c r="C2315" s="276"/>
      <c r="D2315" s="386"/>
      <c r="E2315" s="386"/>
      <c r="F2315" s="386"/>
      <c r="G2315" s="386"/>
      <c r="H2315" s="383">
        <f>SUM(H2314:H2314)</f>
        <v>3</v>
      </c>
    </row>
    <row r="2316" spans="1:8" s="275" customFormat="1" ht="10.15" x14ac:dyDescent="0.2">
      <c r="A2316" s="282"/>
      <c r="B2316" s="284"/>
      <c r="C2316" s="276"/>
      <c r="D2316" s="386"/>
      <c r="E2316" s="386"/>
      <c r="F2316" s="386"/>
      <c r="G2316" s="386"/>
      <c r="H2316" s="386"/>
    </row>
    <row r="2317" spans="1:8" s="258" customFormat="1" ht="22.5" x14ac:dyDescent="0.2">
      <c r="A2317" s="280" t="s">
        <v>128</v>
      </c>
      <c r="B2317" s="261" t="s">
        <v>937</v>
      </c>
      <c r="C2317" s="281" t="s">
        <v>138</v>
      </c>
      <c r="D2317" s="383"/>
      <c r="E2317" s="383"/>
      <c r="F2317" s="383"/>
      <c r="G2317" s="383"/>
      <c r="H2317" s="383"/>
    </row>
    <row r="2318" spans="1:8" s="275" customFormat="1" ht="10.15" x14ac:dyDescent="0.2">
      <c r="A2318" s="282"/>
      <c r="B2318" s="279" t="s">
        <v>938</v>
      </c>
      <c r="C2318" s="276"/>
      <c r="D2318" s="386">
        <v>1</v>
      </c>
      <c r="E2318" s="386"/>
      <c r="F2318" s="386"/>
      <c r="G2318" s="386"/>
      <c r="H2318" s="386">
        <f t="shared" ref="H2318" si="153">ROUND(PRODUCT(D2318:G2318),2)</f>
        <v>1</v>
      </c>
    </row>
    <row r="2319" spans="1:8" s="275" customFormat="1" ht="10.15" x14ac:dyDescent="0.2">
      <c r="A2319" s="282"/>
      <c r="B2319" s="284" t="str">
        <f>"Total item "&amp;A2317</f>
        <v>Total item 11.18</v>
      </c>
      <c r="C2319" s="276"/>
      <c r="D2319" s="386"/>
      <c r="E2319" s="386"/>
      <c r="F2319" s="386"/>
      <c r="G2319" s="386"/>
      <c r="H2319" s="383">
        <f>SUM(H2318:H2318)</f>
        <v>1</v>
      </c>
    </row>
    <row r="2320" spans="1:8" s="275" customFormat="1" ht="10.15" x14ac:dyDescent="0.2">
      <c r="A2320" s="282"/>
      <c r="B2320" s="284"/>
      <c r="C2320" s="276"/>
      <c r="D2320" s="386"/>
      <c r="E2320" s="386"/>
      <c r="F2320" s="386"/>
      <c r="G2320" s="386"/>
      <c r="H2320" s="401"/>
    </row>
    <row r="2321" spans="1:8" s="258" customFormat="1" ht="10.15" x14ac:dyDescent="0.2">
      <c r="A2321" s="280" t="s">
        <v>129</v>
      </c>
      <c r="B2321" s="261" t="s">
        <v>1029</v>
      </c>
      <c r="C2321" s="281" t="s">
        <v>1123</v>
      </c>
      <c r="D2321" s="383"/>
      <c r="E2321" s="383"/>
      <c r="F2321" s="383"/>
      <c r="G2321" s="383"/>
      <c r="H2321" s="383"/>
    </row>
    <row r="2322" spans="1:8" s="275" customFormat="1" ht="10.15" x14ac:dyDescent="0.2">
      <c r="A2322" s="282"/>
      <c r="B2322" s="279" t="s">
        <v>1124</v>
      </c>
      <c r="C2322" s="276"/>
      <c r="D2322" s="386">
        <f>H2234</f>
        <v>13</v>
      </c>
      <c r="E2322" s="386"/>
      <c r="F2322" s="386"/>
      <c r="G2322" s="386"/>
      <c r="H2322" s="386">
        <f t="shared" ref="H2322" si="154">ROUND(PRODUCT(D2322:G2322),2)</f>
        <v>13</v>
      </c>
    </row>
    <row r="2323" spans="1:8" s="275" customFormat="1" ht="10.15" x14ac:dyDescent="0.2">
      <c r="A2323" s="282"/>
      <c r="B2323" s="284" t="str">
        <f>"Total item "&amp;A2321</f>
        <v>Total item 11.19</v>
      </c>
      <c r="C2323" s="276"/>
      <c r="D2323" s="386"/>
      <c r="E2323" s="386"/>
      <c r="F2323" s="386"/>
      <c r="G2323" s="386"/>
      <c r="H2323" s="383">
        <f>SUM(H2322:H2322)</f>
        <v>13</v>
      </c>
    </row>
    <row r="2324" spans="1:8" s="275" customFormat="1" ht="10.15" x14ac:dyDescent="0.2">
      <c r="A2324" s="282"/>
      <c r="B2324" s="284"/>
      <c r="C2324" s="276"/>
      <c r="D2324" s="386"/>
      <c r="E2324" s="386"/>
      <c r="F2324" s="386"/>
      <c r="G2324" s="386"/>
      <c r="H2324" s="401"/>
    </row>
    <row r="2325" spans="1:8" s="258" customFormat="1" ht="33.75" x14ac:dyDescent="0.2">
      <c r="A2325" s="280" t="s">
        <v>130</v>
      </c>
      <c r="B2325" s="261" t="s">
        <v>1030</v>
      </c>
      <c r="C2325" s="281" t="s">
        <v>204</v>
      </c>
      <c r="D2325" s="383"/>
      <c r="E2325" s="383"/>
      <c r="F2325" s="383"/>
      <c r="G2325" s="383"/>
      <c r="H2325" s="383"/>
    </row>
    <row r="2326" spans="1:8" s="275" customFormat="1" x14ac:dyDescent="0.2">
      <c r="A2326" s="282"/>
      <c r="B2326" s="279" t="s">
        <v>1035</v>
      </c>
      <c r="C2326" s="276"/>
      <c r="D2326" s="386">
        <v>7</v>
      </c>
      <c r="E2326" s="386"/>
      <c r="F2326" s="386"/>
      <c r="G2326" s="386"/>
      <c r="H2326" s="386">
        <f t="shared" ref="H2326" si="155">ROUND(PRODUCT(D2326:G2326),2)</f>
        <v>7</v>
      </c>
    </row>
    <row r="2327" spans="1:8" s="275" customFormat="1" ht="10.15" x14ac:dyDescent="0.2">
      <c r="A2327" s="282"/>
      <c r="B2327" s="284" t="str">
        <f>"Total item "&amp;A2325</f>
        <v>Total item 11.20</v>
      </c>
      <c r="C2327" s="276"/>
      <c r="D2327" s="386"/>
      <c r="E2327" s="386"/>
      <c r="F2327" s="386"/>
      <c r="G2327" s="386"/>
      <c r="H2327" s="383">
        <f>SUM(H2326:H2326)</f>
        <v>7</v>
      </c>
    </row>
    <row r="2328" spans="1:8" s="275" customFormat="1" ht="10.15" x14ac:dyDescent="0.2">
      <c r="A2328" s="282"/>
      <c r="B2328" s="284"/>
      <c r="C2328" s="276"/>
      <c r="D2328" s="386"/>
      <c r="E2328" s="386"/>
      <c r="F2328" s="386"/>
      <c r="G2328" s="386"/>
      <c r="H2328" s="401"/>
    </row>
    <row r="2329" spans="1:8" s="258" customFormat="1" ht="22.5" x14ac:dyDescent="0.2">
      <c r="A2329" s="280" t="s">
        <v>1127</v>
      </c>
      <c r="B2329" s="261" t="s">
        <v>1031</v>
      </c>
      <c r="C2329" s="281" t="s">
        <v>204</v>
      </c>
      <c r="D2329" s="383"/>
      <c r="E2329" s="383"/>
      <c r="F2329" s="383"/>
      <c r="G2329" s="383"/>
      <c r="H2329" s="383"/>
    </row>
    <row r="2330" spans="1:8" s="275" customFormat="1" x14ac:dyDescent="0.2">
      <c r="A2330" s="282"/>
      <c r="B2330" s="279" t="s">
        <v>1035</v>
      </c>
      <c r="C2330" s="276"/>
      <c r="D2330" s="386">
        <v>7</v>
      </c>
      <c r="E2330" s="386"/>
      <c r="F2330" s="386"/>
      <c r="G2330" s="386"/>
      <c r="H2330" s="386">
        <f t="shared" ref="H2330" si="156">ROUND(PRODUCT(D2330:G2330),2)</f>
        <v>7</v>
      </c>
    </row>
    <row r="2331" spans="1:8" s="275" customFormat="1" ht="10.15" x14ac:dyDescent="0.2">
      <c r="A2331" s="282"/>
      <c r="B2331" s="284" t="str">
        <f>"Total item "&amp;A2329</f>
        <v>Total item 11.21</v>
      </c>
      <c r="C2331" s="276"/>
      <c r="D2331" s="386"/>
      <c r="E2331" s="386"/>
      <c r="F2331" s="386"/>
      <c r="G2331" s="386"/>
      <c r="H2331" s="383">
        <f>SUM(H2330:H2330)</f>
        <v>7</v>
      </c>
    </row>
    <row r="2332" spans="1:8" s="275" customFormat="1" ht="10.15" x14ac:dyDescent="0.2">
      <c r="A2332" s="282"/>
      <c r="B2332" s="284"/>
      <c r="C2332" s="276"/>
      <c r="D2332" s="386"/>
      <c r="E2332" s="386"/>
      <c r="F2332" s="386"/>
      <c r="G2332" s="386"/>
      <c r="H2332" s="401"/>
    </row>
    <row r="2333" spans="1:8" s="56" customFormat="1" x14ac:dyDescent="0.2">
      <c r="A2333" s="135" t="s">
        <v>172</v>
      </c>
      <c r="B2333" s="143" t="s">
        <v>645</v>
      </c>
      <c r="C2333" s="144"/>
      <c r="D2333" s="426"/>
      <c r="E2333" s="426"/>
      <c r="F2333" s="426"/>
      <c r="G2333" s="426"/>
      <c r="H2333" s="418"/>
    </row>
    <row r="2334" spans="1:8" s="275" customFormat="1" ht="10.15" x14ac:dyDescent="0.2">
      <c r="A2334" s="282" t="s">
        <v>175</v>
      </c>
      <c r="B2334" s="126" t="s">
        <v>646</v>
      </c>
      <c r="C2334" s="276"/>
      <c r="D2334" s="386"/>
      <c r="E2334" s="386"/>
      <c r="F2334" s="386"/>
      <c r="G2334" s="386"/>
      <c r="H2334" s="384"/>
    </row>
    <row r="2335" spans="1:8" s="258" customFormat="1" ht="33.75" x14ac:dyDescent="0.2">
      <c r="A2335" s="280" t="s">
        <v>693</v>
      </c>
      <c r="B2335" s="261" t="s">
        <v>1176</v>
      </c>
      <c r="C2335" s="281" t="s">
        <v>1177</v>
      </c>
      <c r="D2335" s="383"/>
      <c r="E2335" s="383"/>
      <c r="F2335" s="383"/>
      <c r="G2335" s="383"/>
      <c r="H2335" s="383"/>
    </row>
    <row r="2336" spans="1:8" s="275" customFormat="1" ht="10.15" x14ac:dyDescent="0.2">
      <c r="A2336" s="282"/>
      <c r="B2336" s="279" t="s">
        <v>647</v>
      </c>
      <c r="C2336" s="276"/>
      <c r="D2336" s="386"/>
      <c r="E2336" s="386">
        <v>6.6</v>
      </c>
      <c r="F2336" s="386">
        <v>2.0699999999999998</v>
      </c>
      <c r="G2336" s="386">
        <v>4.4000000000000004</v>
      </c>
      <c r="H2336" s="386">
        <f t="shared" ref="H2336:H2337" si="157">ROUND(PRODUCT(D2336:G2336),2)</f>
        <v>60.11</v>
      </c>
    </row>
    <row r="2337" spans="1:8" s="275" customFormat="1" ht="10.15" x14ac:dyDescent="0.2">
      <c r="A2337" s="282"/>
      <c r="B2337" s="279" t="s">
        <v>648</v>
      </c>
      <c r="C2337" s="276"/>
      <c r="D2337" s="386"/>
      <c r="E2337" s="386">
        <v>3.4</v>
      </c>
      <c r="F2337" s="386">
        <v>2.0699999999999998</v>
      </c>
      <c r="G2337" s="386">
        <v>3.5</v>
      </c>
      <c r="H2337" s="386">
        <f t="shared" si="157"/>
        <v>24.63</v>
      </c>
    </row>
    <row r="2338" spans="1:8" s="275" customFormat="1" ht="10.15" x14ac:dyDescent="0.2">
      <c r="A2338" s="282"/>
      <c r="B2338" s="284" t="str">
        <f>"Total item "&amp;A2335</f>
        <v>Total item 11.22.1</v>
      </c>
      <c r="C2338" s="276"/>
      <c r="D2338" s="386"/>
      <c r="E2338" s="386"/>
      <c r="F2338" s="386"/>
      <c r="G2338" s="386"/>
      <c r="H2338" s="383">
        <f>SUM(H2336:H2337)</f>
        <v>84.74</v>
      </c>
    </row>
    <row r="2339" spans="1:8" s="275" customFormat="1" ht="10.15" x14ac:dyDescent="0.2">
      <c r="A2339" s="282"/>
      <c r="B2339" s="126"/>
      <c r="C2339" s="119"/>
      <c r="D2339" s="384"/>
      <c r="E2339" s="384"/>
      <c r="F2339" s="384"/>
      <c r="G2339" s="384"/>
      <c r="H2339" s="384"/>
    </row>
    <row r="2340" spans="1:8" s="258" customFormat="1" ht="22.5" x14ac:dyDescent="0.2">
      <c r="A2340" s="280" t="s">
        <v>694</v>
      </c>
      <c r="B2340" s="285" t="s">
        <v>1202</v>
      </c>
      <c r="C2340" s="281" t="s">
        <v>1177</v>
      </c>
      <c r="D2340" s="383"/>
      <c r="E2340" s="383"/>
      <c r="F2340" s="383"/>
      <c r="G2340" s="383"/>
      <c r="H2340" s="383"/>
    </row>
    <row r="2341" spans="1:8" s="275" customFormat="1" ht="10.15" x14ac:dyDescent="0.2">
      <c r="A2341" s="282"/>
      <c r="B2341" s="279" t="s">
        <v>1291</v>
      </c>
      <c r="C2341" s="276"/>
      <c r="D2341" s="386"/>
      <c r="E2341" s="386">
        <f>H2338</f>
        <v>84.74</v>
      </c>
      <c r="F2341" s="428">
        <v>0.3</v>
      </c>
      <c r="G2341" s="428"/>
      <c r="H2341" s="386">
        <f t="shared" ref="H2341" si="158">ROUND(PRODUCT(D2341:G2341),2)</f>
        <v>25.42</v>
      </c>
    </row>
    <row r="2342" spans="1:8" s="275" customFormat="1" ht="10.15" x14ac:dyDescent="0.2">
      <c r="A2342" s="282"/>
      <c r="B2342" s="284" t="str">
        <f>"Total item "&amp;A2340</f>
        <v>Total item 11.22.2</v>
      </c>
      <c r="C2342" s="276"/>
      <c r="D2342" s="386"/>
      <c r="E2342" s="386"/>
      <c r="F2342" s="386"/>
      <c r="G2342" s="386"/>
      <c r="H2342" s="383">
        <f>SUM(H2341:H2341)</f>
        <v>25.42</v>
      </c>
    </row>
    <row r="2343" spans="1:8" s="275" customFormat="1" ht="10.15" x14ac:dyDescent="0.2">
      <c r="A2343" s="282"/>
      <c r="B2343" s="126"/>
      <c r="C2343" s="119"/>
      <c r="D2343" s="384"/>
      <c r="E2343" s="384"/>
      <c r="F2343" s="384"/>
      <c r="G2343" s="384"/>
      <c r="H2343" s="384"/>
    </row>
    <row r="2344" spans="1:8" s="275" customFormat="1" x14ac:dyDescent="0.2">
      <c r="A2344" s="282" t="s">
        <v>696</v>
      </c>
      <c r="B2344" s="126" t="s">
        <v>649</v>
      </c>
      <c r="C2344" s="119"/>
      <c r="D2344" s="384"/>
      <c r="E2344" s="384"/>
      <c r="F2344" s="384"/>
      <c r="G2344" s="384"/>
      <c r="H2344" s="384"/>
    </row>
    <row r="2345" spans="1:8" s="258" customFormat="1" ht="20.45" x14ac:dyDescent="0.2">
      <c r="A2345" s="280" t="s">
        <v>695</v>
      </c>
      <c r="B2345" s="261" t="s">
        <v>1293</v>
      </c>
      <c r="C2345" s="281" t="s">
        <v>1108</v>
      </c>
      <c r="D2345" s="383"/>
      <c r="E2345" s="383"/>
      <c r="F2345" s="383"/>
      <c r="G2345" s="383"/>
      <c r="H2345" s="383"/>
    </row>
    <row r="2346" spans="1:8" s="275" customFormat="1" ht="10.15" x14ac:dyDescent="0.2">
      <c r="A2346" s="282"/>
      <c r="B2346" s="279"/>
      <c r="C2346" s="276"/>
      <c r="D2346" s="386"/>
      <c r="E2346" s="386">
        <v>5.6</v>
      </c>
      <c r="F2346" s="428">
        <v>2.0699999999999998</v>
      </c>
      <c r="G2346" s="428"/>
      <c r="H2346" s="386">
        <f t="shared" ref="H2346:H2347" si="159">ROUND(PRODUCT(D2346:G2346),2)</f>
        <v>11.59</v>
      </c>
    </row>
    <row r="2347" spans="1:8" s="275" customFormat="1" ht="10.15" x14ac:dyDescent="0.2">
      <c r="A2347" s="282"/>
      <c r="B2347" s="279"/>
      <c r="C2347" s="276"/>
      <c r="D2347" s="386"/>
      <c r="E2347" s="386">
        <v>2.4</v>
      </c>
      <c r="F2347" s="428">
        <v>2.0699999999999998</v>
      </c>
      <c r="G2347" s="428"/>
      <c r="H2347" s="386">
        <f t="shared" si="159"/>
        <v>4.97</v>
      </c>
    </row>
    <row r="2348" spans="1:8" s="275" customFormat="1" ht="10.15" x14ac:dyDescent="0.2">
      <c r="A2348" s="282"/>
      <c r="B2348" s="284" t="str">
        <f>"Total item "&amp;A2345</f>
        <v>Total item 11.22.3</v>
      </c>
      <c r="C2348" s="276"/>
      <c r="D2348" s="386"/>
      <c r="E2348" s="386"/>
      <c r="F2348" s="386"/>
      <c r="G2348" s="386"/>
      <c r="H2348" s="383">
        <f>SUM(H2346:H2347)</f>
        <v>16.559999999999999</v>
      </c>
    </row>
    <row r="2349" spans="1:8" s="275" customFormat="1" ht="10.15" x14ac:dyDescent="0.2">
      <c r="A2349" s="282"/>
      <c r="B2349" s="126"/>
      <c r="C2349" s="276"/>
      <c r="D2349" s="386"/>
      <c r="E2349" s="386"/>
      <c r="F2349" s="386"/>
      <c r="G2349" s="386"/>
      <c r="H2349" s="401"/>
    </row>
    <row r="2350" spans="1:8" s="258" customFormat="1" ht="56.25" x14ac:dyDescent="0.2">
      <c r="A2350" s="280" t="s">
        <v>697</v>
      </c>
      <c r="B2350" s="254" t="s">
        <v>1295</v>
      </c>
      <c r="C2350" s="281" t="s">
        <v>1108</v>
      </c>
      <c r="D2350" s="383"/>
      <c r="E2350" s="383"/>
      <c r="F2350" s="383"/>
      <c r="G2350" s="383"/>
      <c r="H2350" s="383"/>
    </row>
    <row r="2351" spans="1:8" s="275" customFormat="1" ht="10.15" x14ac:dyDescent="0.2">
      <c r="A2351" s="282"/>
      <c r="B2351" s="279"/>
      <c r="C2351" s="276"/>
      <c r="D2351" s="386">
        <v>2</v>
      </c>
      <c r="E2351" s="386">
        <v>5.6</v>
      </c>
      <c r="F2351" s="428"/>
      <c r="G2351" s="428">
        <v>3.37</v>
      </c>
      <c r="H2351" s="386">
        <f t="shared" ref="H2351:H2354" si="160">ROUND(PRODUCT(D2351:G2351),2)</f>
        <v>37.74</v>
      </c>
    </row>
    <row r="2352" spans="1:8" s="275" customFormat="1" ht="10.15" x14ac:dyDescent="0.2">
      <c r="A2352" s="282"/>
      <c r="B2352" s="279"/>
      <c r="C2352" s="276"/>
      <c r="D2352" s="386">
        <v>2</v>
      </c>
      <c r="E2352" s="386">
        <v>2.0699999999999998</v>
      </c>
      <c r="F2352" s="428"/>
      <c r="G2352" s="428">
        <v>3.37</v>
      </c>
      <c r="H2352" s="386">
        <f t="shared" si="160"/>
        <v>13.95</v>
      </c>
    </row>
    <row r="2353" spans="1:8" s="275" customFormat="1" ht="10.15" x14ac:dyDescent="0.2">
      <c r="A2353" s="282"/>
      <c r="B2353" s="279"/>
      <c r="C2353" s="276"/>
      <c r="D2353" s="386">
        <v>2</v>
      </c>
      <c r="E2353" s="386">
        <v>2.4</v>
      </c>
      <c r="F2353" s="428"/>
      <c r="G2353" s="428">
        <v>3.05</v>
      </c>
      <c r="H2353" s="386">
        <f t="shared" si="160"/>
        <v>14.64</v>
      </c>
    </row>
    <row r="2354" spans="1:8" s="275" customFormat="1" ht="10.15" x14ac:dyDescent="0.2">
      <c r="A2354" s="282"/>
      <c r="B2354" s="279"/>
      <c r="C2354" s="276"/>
      <c r="D2354" s="386"/>
      <c r="E2354" s="386">
        <v>2.0699999999999998</v>
      </c>
      <c r="F2354" s="428"/>
      <c r="G2354" s="428">
        <v>3.05</v>
      </c>
      <c r="H2354" s="386">
        <f t="shared" si="160"/>
        <v>6.31</v>
      </c>
    </row>
    <row r="2355" spans="1:8" s="275" customFormat="1" ht="10.15" x14ac:dyDescent="0.2">
      <c r="A2355" s="282"/>
      <c r="B2355" s="284" t="str">
        <f>"Total item "&amp;A2350</f>
        <v>Total item 11.22.4</v>
      </c>
      <c r="C2355" s="276"/>
      <c r="D2355" s="386"/>
      <c r="E2355" s="386"/>
      <c r="F2355" s="386"/>
      <c r="G2355" s="386"/>
      <c r="H2355" s="383">
        <f>SUM(H2351:H2354)</f>
        <v>72.64</v>
      </c>
    </row>
    <row r="2356" spans="1:8" s="275" customFormat="1" ht="10.15" x14ac:dyDescent="0.2">
      <c r="A2356" s="282"/>
      <c r="B2356" s="126"/>
      <c r="C2356" s="276"/>
      <c r="D2356" s="386"/>
      <c r="E2356" s="386"/>
      <c r="F2356" s="386"/>
      <c r="G2356" s="386"/>
      <c r="H2356" s="401"/>
    </row>
    <row r="2357" spans="1:8" s="258" customFormat="1" ht="33.75" x14ac:dyDescent="0.2">
      <c r="A2357" s="280" t="s">
        <v>698</v>
      </c>
      <c r="B2357" s="261" t="s">
        <v>852</v>
      </c>
      <c r="C2357" s="281" t="s">
        <v>14</v>
      </c>
      <c r="D2357" s="385"/>
      <c r="E2357" s="385"/>
      <c r="F2357" s="383"/>
      <c r="G2357" s="383"/>
      <c r="H2357" s="383"/>
    </row>
    <row r="2358" spans="1:8" s="275" customFormat="1" ht="10.15" x14ac:dyDescent="0.2">
      <c r="A2358" s="282"/>
      <c r="B2358" s="279" t="s">
        <v>650</v>
      </c>
      <c r="C2358" s="276"/>
      <c r="D2358" s="386"/>
      <c r="E2358" s="386">
        <v>5.6</v>
      </c>
      <c r="F2358" s="428">
        <v>2.0699999999999998</v>
      </c>
      <c r="G2358" s="428">
        <v>0.15</v>
      </c>
      <c r="H2358" s="386">
        <f t="shared" ref="H2358:H2367" si="161">ROUND(PRODUCT(D2358:G2358),2)</f>
        <v>1.74</v>
      </c>
    </row>
    <row r="2359" spans="1:8" s="275" customFormat="1" ht="10.15" x14ac:dyDescent="0.2">
      <c r="A2359" s="282"/>
      <c r="B2359" s="279"/>
      <c r="C2359" s="276"/>
      <c r="D2359" s="386"/>
      <c r="E2359" s="386">
        <v>2.4</v>
      </c>
      <c r="F2359" s="428">
        <v>2.0699999999999998</v>
      </c>
      <c r="G2359" s="428">
        <v>0.15</v>
      </c>
      <c r="H2359" s="386">
        <f t="shared" si="161"/>
        <v>0.75</v>
      </c>
    </row>
    <row r="2360" spans="1:8" s="275" customFormat="1" ht="10.15" x14ac:dyDescent="0.2">
      <c r="A2360" s="282"/>
      <c r="B2360" s="279" t="s">
        <v>651</v>
      </c>
      <c r="C2360" s="276"/>
      <c r="D2360" s="386">
        <v>2</v>
      </c>
      <c r="E2360" s="386">
        <v>5.6</v>
      </c>
      <c r="F2360" s="428">
        <v>0.24</v>
      </c>
      <c r="G2360" s="428">
        <v>0.4</v>
      </c>
      <c r="H2360" s="386">
        <f t="shared" si="161"/>
        <v>1.08</v>
      </c>
    </row>
    <row r="2361" spans="1:8" s="275" customFormat="1" ht="10.15" x14ac:dyDescent="0.2">
      <c r="A2361" s="282"/>
      <c r="B2361" s="279"/>
      <c r="C2361" s="276"/>
      <c r="D2361" s="386">
        <v>2</v>
      </c>
      <c r="E2361" s="386">
        <v>2.0699999999999998</v>
      </c>
      <c r="F2361" s="428">
        <v>0.24</v>
      </c>
      <c r="G2361" s="428">
        <v>0.4</v>
      </c>
      <c r="H2361" s="386">
        <f t="shared" si="161"/>
        <v>0.4</v>
      </c>
    </row>
    <row r="2362" spans="1:8" s="275" customFormat="1" x14ac:dyDescent="0.2">
      <c r="A2362" s="282"/>
      <c r="B2362" s="279" t="s">
        <v>652</v>
      </c>
      <c r="C2362" s="276"/>
      <c r="D2362" s="386"/>
      <c r="E2362" s="386">
        <v>2.0699999999999998</v>
      </c>
      <c r="F2362" s="428">
        <v>0.1</v>
      </c>
      <c r="G2362" s="428">
        <v>3.6</v>
      </c>
      <c r="H2362" s="386">
        <f t="shared" si="161"/>
        <v>0.75</v>
      </c>
    </row>
    <row r="2363" spans="1:8" s="275" customFormat="1" ht="10.15" x14ac:dyDescent="0.2">
      <c r="A2363" s="282"/>
      <c r="B2363" s="279" t="s">
        <v>653</v>
      </c>
      <c r="C2363" s="276"/>
      <c r="D2363" s="386">
        <v>4</v>
      </c>
      <c r="E2363" s="386">
        <v>0.2</v>
      </c>
      <c r="F2363" s="428">
        <v>0.2</v>
      </c>
      <c r="G2363" s="428">
        <v>3.37</v>
      </c>
      <c r="H2363" s="386">
        <f t="shared" si="161"/>
        <v>0.54</v>
      </c>
    </row>
    <row r="2364" spans="1:8" s="275" customFormat="1" ht="10.15" x14ac:dyDescent="0.2">
      <c r="A2364" s="282"/>
      <c r="B2364" s="279" t="s">
        <v>654</v>
      </c>
      <c r="C2364" s="276"/>
      <c r="D2364" s="386">
        <v>2</v>
      </c>
      <c r="E2364" s="386">
        <v>5.6</v>
      </c>
      <c r="F2364" s="428">
        <v>0.24</v>
      </c>
      <c r="G2364" s="428">
        <v>0.24</v>
      </c>
      <c r="H2364" s="386">
        <f t="shared" si="161"/>
        <v>0.65</v>
      </c>
    </row>
    <row r="2365" spans="1:8" s="275" customFormat="1" ht="10.15" x14ac:dyDescent="0.2">
      <c r="A2365" s="282"/>
      <c r="B2365" s="279"/>
      <c r="C2365" s="276"/>
      <c r="D2365" s="386">
        <v>2</v>
      </c>
      <c r="E2365" s="386">
        <v>2.4</v>
      </c>
      <c r="F2365" s="428">
        <v>0.24</v>
      </c>
      <c r="G2365" s="428">
        <v>0.24</v>
      </c>
      <c r="H2365" s="386">
        <f t="shared" si="161"/>
        <v>0.28000000000000003</v>
      </c>
    </row>
    <row r="2366" spans="1:8" s="275" customFormat="1" ht="10.15" x14ac:dyDescent="0.2">
      <c r="A2366" s="282"/>
      <c r="B2366" s="279"/>
      <c r="C2366" s="276"/>
      <c r="D2366" s="386">
        <v>3</v>
      </c>
      <c r="E2366" s="386">
        <v>2.0699999999999998</v>
      </c>
      <c r="F2366" s="428">
        <v>0.24</v>
      </c>
      <c r="G2366" s="428">
        <v>0.24</v>
      </c>
      <c r="H2366" s="386">
        <f t="shared" si="161"/>
        <v>0.36</v>
      </c>
    </row>
    <row r="2367" spans="1:8" s="275" customFormat="1" ht="10.15" x14ac:dyDescent="0.2">
      <c r="A2367" s="282"/>
      <c r="B2367" s="279" t="s">
        <v>650</v>
      </c>
      <c r="C2367" s="276"/>
      <c r="D2367" s="386"/>
      <c r="E2367" s="386">
        <v>5.6</v>
      </c>
      <c r="F2367" s="428">
        <v>2.0699999999999998</v>
      </c>
      <c r="G2367" s="428">
        <v>0.12</v>
      </c>
      <c r="H2367" s="386">
        <f t="shared" si="161"/>
        <v>1.39</v>
      </c>
    </row>
    <row r="2368" spans="1:8" s="275" customFormat="1" ht="10.15" x14ac:dyDescent="0.2">
      <c r="A2368" s="282"/>
      <c r="B2368" s="284" t="str">
        <f>"Total item "&amp;A2357</f>
        <v>Total item 11.22.5</v>
      </c>
      <c r="C2368" s="276"/>
      <c r="D2368" s="386"/>
      <c r="E2368" s="386"/>
      <c r="F2368" s="386"/>
      <c r="G2368" s="386"/>
      <c r="H2368" s="383">
        <f>SUM(H2358:H2367)</f>
        <v>7.9400000000000013</v>
      </c>
    </row>
    <row r="2369" spans="1:8" s="275" customFormat="1" ht="10.15" x14ac:dyDescent="0.2">
      <c r="A2369" s="282"/>
      <c r="B2369" s="284"/>
      <c r="C2369" s="276"/>
      <c r="D2369" s="386"/>
      <c r="E2369" s="386"/>
      <c r="F2369" s="386"/>
      <c r="G2369" s="386"/>
      <c r="H2369" s="386"/>
    </row>
    <row r="2370" spans="1:8" s="258" customFormat="1" ht="33.75" x14ac:dyDescent="0.2">
      <c r="A2370" s="280" t="s">
        <v>699</v>
      </c>
      <c r="B2370" s="261" t="s">
        <v>853</v>
      </c>
      <c r="C2370" s="281" t="s">
        <v>14</v>
      </c>
      <c r="D2370" s="385"/>
      <c r="E2370" s="385"/>
      <c r="F2370" s="383"/>
      <c r="G2370" s="383"/>
      <c r="H2370" s="383"/>
    </row>
    <row r="2371" spans="1:8" s="275" customFormat="1" ht="10.15" x14ac:dyDescent="0.2">
      <c r="A2371" s="282"/>
      <c r="B2371" s="279"/>
      <c r="C2371" s="276"/>
      <c r="D2371" s="386">
        <f>H2368</f>
        <v>7.9400000000000013</v>
      </c>
      <c r="E2371" s="386"/>
      <c r="F2371" s="386"/>
      <c r="G2371" s="386"/>
      <c r="H2371" s="386">
        <f t="shared" ref="H2371" si="162">ROUND(PRODUCT(D2371:G2371),2)</f>
        <v>7.94</v>
      </c>
    </row>
    <row r="2372" spans="1:8" s="275" customFormat="1" ht="10.15" x14ac:dyDescent="0.2">
      <c r="A2372" s="282"/>
      <c r="B2372" s="284" t="str">
        <f>"Total item "&amp;A2370</f>
        <v>Total item 11.22.6</v>
      </c>
      <c r="C2372" s="276"/>
      <c r="D2372" s="386"/>
      <c r="E2372" s="386"/>
      <c r="F2372" s="386"/>
      <c r="G2372" s="386"/>
      <c r="H2372" s="383">
        <f>SUM(H2371:H2371)</f>
        <v>7.94</v>
      </c>
    </row>
    <row r="2373" spans="1:8" s="275" customFormat="1" ht="10.15" x14ac:dyDescent="0.2">
      <c r="A2373" s="282"/>
      <c r="B2373" s="126"/>
      <c r="C2373" s="276"/>
      <c r="D2373" s="386"/>
      <c r="E2373" s="386"/>
      <c r="F2373" s="386"/>
      <c r="G2373" s="386"/>
      <c r="H2373" s="401"/>
    </row>
    <row r="2374" spans="1:8" s="275" customFormat="1" ht="10.15" x14ac:dyDescent="0.2">
      <c r="A2374" s="282" t="s">
        <v>700</v>
      </c>
      <c r="B2374" s="126" t="s">
        <v>655</v>
      </c>
      <c r="C2374" s="276"/>
      <c r="D2374" s="386"/>
      <c r="E2374" s="386"/>
      <c r="F2374" s="386"/>
      <c r="G2374" s="386"/>
      <c r="H2374" s="384"/>
    </row>
    <row r="2375" spans="1:8" s="258" customFormat="1" ht="45" x14ac:dyDescent="0.2">
      <c r="A2375" s="280" t="s">
        <v>701</v>
      </c>
      <c r="B2375" s="261" t="s">
        <v>822</v>
      </c>
      <c r="C2375" s="281" t="s">
        <v>11</v>
      </c>
      <c r="D2375" s="383"/>
      <c r="E2375" s="383"/>
      <c r="F2375" s="383"/>
      <c r="G2375" s="383"/>
      <c r="H2375" s="383"/>
    </row>
    <row r="2376" spans="1:8" s="275" customFormat="1" ht="10.15" x14ac:dyDescent="0.2">
      <c r="A2376" s="282"/>
      <c r="B2376" s="279" t="s">
        <v>1296</v>
      </c>
      <c r="C2376" s="276"/>
      <c r="D2376" s="386">
        <v>2</v>
      </c>
      <c r="E2376" s="386">
        <f>H2355</f>
        <v>72.64</v>
      </c>
      <c r="F2376" s="428"/>
      <c r="G2376" s="428"/>
      <c r="H2376" s="386">
        <f t="shared" ref="H2376" si="163">ROUND(PRODUCT(D2376:G2376),2)</f>
        <v>145.28</v>
      </c>
    </row>
    <row r="2377" spans="1:8" s="275" customFormat="1" ht="10.15" x14ac:dyDescent="0.2">
      <c r="A2377" s="282"/>
      <c r="B2377" s="284" t="str">
        <f>"Total item "&amp;A2375</f>
        <v>Total item 11.22.7</v>
      </c>
      <c r="C2377" s="276"/>
      <c r="D2377" s="386"/>
      <c r="E2377" s="386"/>
      <c r="F2377" s="386"/>
      <c r="G2377" s="386"/>
      <c r="H2377" s="383">
        <f>SUM(H2376:H2376)</f>
        <v>145.28</v>
      </c>
    </row>
    <row r="2378" spans="1:8" s="275" customFormat="1" ht="10.15" x14ac:dyDescent="0.2">
      <c r="A2378" s="282"/>
      <c r="B2378" s="284"/>
      <c r="C2378" s="276"/>
      <c r="D2378" s="386"/>
      <c r="E2378" s="386"/>
      <c r="F2378" s="386"/>
      <c r="G2378" s="386"/>
      <c r="H2378" s="401"/>
    </row>
    <row r="2379" spans="1:8" s="258" customFormat="1" ht="33.75" x14ac:dyDescent="0.2">
      <c r="A2379" s="280" t="s">
        <v>702</v>
      </c>
      <c r="B2379" s="261" t="s">
        <v>1298</v>
      </c>
      <c r="C2379" s="281" t="s">
        <v>1108</v>
      </c>
      <c r="D2379" s="383"/>
      <c r="E2379" s="383"/>
      <c r="F2379" s="383"/>
      <c r="G2379" s="383"/>
      <c r="H2379" s="383"/>
    </row>
    <row r="2380" spans="1:8" s="275" customFormat="1" ht="10.15" x14ac:dyDescent="0.2">
      <c r="A2380" s="282"/>
      <c r="B2380" s="279" t="s">
        <v>1296</v>
      </c>
      <c r="C2380" s="276"/>
      <c r="D2380" s="386"/>
      <c r="E2380" s="386">
        <f>H2355</f>
        <v>72.64</v>
      </c>
      <c r="F2380" s="428"/>
      <c r="G2380" s="428"/>
      <c r="H2380" s="386">
        <f t="shared" ref="H2380:H2382" si="164">ROUND(PRODUCT(D2380:G2380),2)</f>
        <v>72.64</v>
      </c>
    </row>
    <row r="2381" spans="1:8" s="275" customFormat="1" ht="10.15" x14ac:dyDescent="0.2">
      <c r="A2381" s="282"/>
      <c r="B2381" s="279" t="s">
        <v>656</v>
      </c>
      <c r="C2381" s="276"/>
      <c r="D2381" s="386"/>
      <c r="E2381" s="386">
        <v>5.6</v>
      </c>
      <c r="F2381" s="428">
        <v>2.0699999999999998</v>
      </c>
      <c r="G2381" s="428"/>
      <c r="H2381" s="386">
        <f t="shared" si="164"/>
        <v>11.59</v>
      </c>
    </row>
    <row r="2382" spans="1:8" s="275" customFormat="1" ht="10.15" x14ac:dyDescent="0.2">
      <c r="A2382" s="282"/>
      <c r="B2382" s="279"/>
      <c r="C2382" s="276"/>
      <c r="D2382" s="386"/>
      <c r="E2382" s="386">
        <v>2.4</v>
      </c>
      <c r="F2382" s="428">
        <v>2.0699999999999998</v>
      </c>
      <c r="G2382" s="428"/>
      <c r="H2382" s="386">
        <f t="shared" si="164"/>
        <v>4.97</v>
      </c>
    </row>
    <row r="2383" spans="1:8" s="275" customFormat="1" ht="10.15" x14ac:dyDescent="0.2">
      <c r="A2383" s="282"/>
      <c r="B2383" s="284" t="str">
        <f>"Total item "&amp;A2379</f>
        <v>Total item 11.22.8</v>
      </c>
      <c r="C2383" s="276"/>
      <c r="D2383" s="386"/>
      <c r="E2383" s="386"/>
      <c r="F2383" s="386"/>
      <c r="G2383" s="386"/>
      <c r="H2383" s="383">
        <f>SUM(H2380:H2382)</f>
        <v>89.2</v>
      </c>
    </row>
    <row r="2384" spans="1:8" s="275" customFormat="1" ht="10.15" x14ac:dyDescent="0.2">
      <c r="A2384" s="282"/>
      <c r="B2384" s="284"/>
      <c r="C2384" s="276"/>
      <c r="D2384" s="386"/>
      <c r="E2384" s="386"/>
      <c r="F2384" s="386"/>
      <c r="G2384" s="386"/>
      <c r="H2384" s="401"/>
    </row>
    <row r="2385" spans="1:8" s="258" customFormat="1" ht="20.45" x14ac:dyDescent="0.2">
      <c r="A2385" s="280" t="s">
        <v>703</v>
      </c>
      <c r="B2385" s="261" t="s">
        <v>1300</v>
      </c>
      <c r="C2385" s="281" t="s">
        <v>1177</v>
      </c>
      <c r="D2385" s="383"/>
      <c r="E2385" s="383"/>
      <c r="F2385" s="383"/>
      <c r="G2385" s="383"/>
      <c r="H2385" s="383"/>
    </row>
    <row r="2386" spans="1:8" s="275" customFormat="1" ht="10.15" x14ac:dyDescent="0.2">
      <c r="A2386" s="282"/>
      <c r="B2386" s="279" t="s">
        <v>657</v>
      </c>
      <c r="C2386" s="276"/>
      <c r="D2386" s="386"/>
      <c r="E2386" s="386">
        <v>1.82</v>
      </c>
      <c r="F2386" s="428">
        <v>2.77</v>
      </c>
      <c r="G2386" s="428">
        <v>2.44</v>
      </c>
      <c r="H2386" s="386">
        <f t="shared" ref="H2386" si="165">ROUND(PRODUCT(D2386:G2386),2)</f>
        <v>12.3</v>
      </c>
    </row>
    <row r="2387" spans="1:8" s="275" customFormat="1" ht="10.15" x14ac:dyDescent="0.2">
      <c r="A2387" s="282"/>
      <c r="B2387" s="284" t="str">
        <f>"Total item "&amp;A2385</f>
        <v>Total item 11.22.9</v>
      </c>
      <c r="C2387" s="276"/>
      <c r="D2387" s="386"/>
      <c r="E2387" s="386"/>
      <c r="F2387" s="386"/>
      <c r="G2387" s="386"/>
      <c r="H2387" s="383">
        <f>SUM(H2386:H2386)</f>
        <v>12.3</v>
      </c>
    </row>
    <row r="2388" spans="1:8" s="275" customFormat="1" ht="10.15" x14ac:dyDescent="0.2">
      <c r="A2388" s="282"/>
      <c r="B2388" s="284"/>
      <c r="C2388" s="276"/>
      <c r="D2388" s="386"/>
      <c r="E2388" s="386"/>
      <c r="F2388" s="386"/>
      <c r="G2388" s="386"/>
      <c r="H2388" s="401"/>
    </row>
    <row r="2389" spans="1:8" s="275" customFormat="1" x14ac:dyDescent="0.2">
      <c r="A2389" s="282" t="s">
        <v>705</v>
      </c>
      <c r="B2389" s="126" t="s">
        <v>658</v>
      </c>
      <c r="C2389" s="276"/>
      <c r="D2389" s="386"/>
      <c r="E2389" s="386"/>
      <c r="F2389" s="386"/>
      <c r="G2389" s="386"/>
      <c r="H2389" s="384"/>
    </row>
    <row r="2390" spans="1:8" s="258" customFormat="1" ht="48.75" customHeight="1" x14ac:dyDescent="0.2">
      <c r="A2390" s="280" t="s">
        <v>704</v>
      </c>
      <c r="B2390" s="261" t="s">
        <v>1302</v>
      </c>
      <c r="C2390" s="281" t="s">
        <v>204</v>
      </c>
      <c r="D2390" s="383"/>
      <c r="E2390" s="383"/>
      <c r="F2390" s="383"/>
      <c r="G2390" s="383"/>
      <c r="H2390" s="383"/>
    </row>
    <row r="2391" spans="1:8" s="275" customFormat="1" ht="10.15" x14ac:dyDescent="0.2">
      <c r="A2391" s="282"/>
      <c r="B2391" s="279" t="s">
        <v>657</v>
      </c>
      <c r="C2391" s="276"/>
      <c r="D2391" s="386">
        <v>8</v>
      </c>
      <c r="E2391" s="386"/>
      <c r="F2391" s="428"/>
      <c r="G2391" s="428"/>
      <c r="H2391" s="386">
        <f t="shared" ref="H2391" si="166">ROUND(PRODUCT(D2391:G2391),2)</f>
        <v>8</v>
      </c>
    </row>
    <row r="2392" spans="1:8" s="275" customFormat="1" ht="10.15" x14ac:dyDescent="0.2">
      <c r="A2392" s="282"/>
      <c r="B2392" s="284" t="str">
        <f>"Total item "&amp;A2390</f>
        <v>Total item 11.22.10</v>
      </c>
      <c r="C2392" s="276"/>
      <c r="D2392" s="386"/>
      <c r="E2392" s="386"/>
      <c r="F2392" s="386"/>
      <c r="G2392" s="386"/>
      <c r="H2392" s="383">
        <f>SUM(H2391:H2391)</f>
        <v>8</v>
      </c>
    </row>
    <row r="2393" spans="1:8" s="270" customFormat="1" ht="10.15" x14ac:dyDescent="0.2">
      <c r="A2393" s="271"/>
      <c r="B2393" s="272"/>
      <c r="C2393" s="134"/>
      <c r="D2393" s="417"/>
      <c r="E2393" s="417"/>
      <c r="F2393" s="417"/>
      <c r="G2393" s="417"/>
      <c r="H2393" s="401"/>
    </row>
    <row r="2394" spans="1:8" s="258" customFormat="1" ht="33.75" x14ac:dyDescent="0.2">
      <c r="A2394" s="280" t="s">
        <v>706</v>
      </c>
      <c r="B2394" s="261" t="s">
        <v>833</v>
      </c>
      <c r="C2394" s="281" t="s">
        <v>18</v>
      </c>
      <c r="D2394" s="383"/>
      <c r="E2394" s="383"/>
      <c r="F2394" s="383"/>
      <c r="G2394" s="383"/>
      <c r="H2394" s="383"/>
    </row>
    <row r="2395" spans="1:8" s="275" customFormat="1" ht="10.15" x14ac:dyDescent="0.2">
      <c r="A2395" s="282"/>
      <c r="B2395" s="279"/>
      <c r="C2395" s="276"/>
      <c r="D2395" s="386"/>
      <c r="E2395" s="386">
        <v>200</v>
      </c>
      <c r="F2395" s="428"/>
      <c r="G2395" s="428"/>
      <c r="H2395" s="386">
        <f t="shared" ref="H2395" si="167">ROUND(PRODUCT(D2395:G2395),2)</f>
        <v>200</v>
      </c>
    </row>
    <row r="2396" spans="1:8" s="275" customFormat="1" ht="10.15" x14ac:dyDescent="0.2">
      <c r="A2396" s="282"/>
      <c r="B2396" s="284" t="str">
        <f>"Total item "&amp;A2394</f>
        <v>Total item 11.22.11</v>
      </c>
      <c r="C2396" s="276"/>
      <c r="D2396" s="386"/>
      <c r="E2396" s="386"/>
      <c r="F2396" s="386"/>
      <c r="G2396" s="386"/>
      <c r="H2396" s="383">
        <f>SUM(H2395:H2395)</f>
        <v>200</v>
      </c>
    </row>
    <row r="2397" spans="1:8" s="275" customFormat="1" ht="10.15" x14ac:dyDescent="0.2">
      <c r="A2397" s="282"/>
      <c r="B2397" s="284"/>
      <c r="C2397" s="276"/>
      <c r="D2397" s="386"/>
      <c r="E2397" s="386"/>
      <c r="F2397" s="386"/>
      <c r="G2397" s="386"/>
      <c r="H2397" s="401"/>
    </row>
    <row r="2398" spans="1:8" s="108" customFormat="1" ht="10.15" x14ac:dyDescent="0.2">
      <c r="A2398" s="135" t="s">
        <v>173</v>
      </c>
      <c r="B2398" s="143" t="s">
        <v>659</v>
      </c>
      <c r="C2398" s="137"/>
      <c r="D2398" s="418"/>
      <c r="E2398" s="418"/>
      <c r="F2398" s="418"/>
      <c r="G2398" s="418"/>
      <c r="H2398" s="418"/>
    </row>
    <row r="2399" spans="1:8" s="258" customFormat="1" ht="22.5" x14ac:dyDescent="0.2">
      <c r="A2399" s="280" t="s">
        <v>707</v>
      </c>
      <c r="B2399" s="261" t="s">
        <v>1200</v>
      </c>
      <c r="C2399" s="281" t="s">
        <v>1177</v>
      </c>
      <c r="D2399" s="383"/>
      <c r="E2399" s="383"/>
      <c r="F2399" s="383"/>
      <c r="G2399" s="383"/>
      <c r="H2399" s="383"/>
    </row>
    <row r="2400" spans="1:8" s="275" customFormat="1" ht="10.15" x14ac:dyDescent="0.2">
      <c r="A2400" s="282"/>
      <c r="B2400" s="279" t="s">
        <v>660</v>
      </c>
      <c r="C2400" s="276"/>
      <c r="D2400" s="386"/>
      <c r="E2400" s="386">
        <v>5.7</v>
      </c>
      <c r="F2400" s="386">
        <v>0.3</v>
      </c>
      <c r="G2400" s="386">
        <v>0.25</v>
      </c>
      <c r="H2400" s="386">
        <f t="shared" ref="H2400:H2401" si="168">ROUND(PRODUCT(D2400:G2400),2)</f>
        <v>0.43</v>
      </c>
    </row>
    <row r="2401" spans="1:8" s="275" customFormat="1" ht="10.15" x14ac:dyDescent="0.2">
      <c r="A2401" s="282"/>
      <c r="B2401" s="279" t="s">
        <v>661</v>
      </c>
      <c r="C2401" s="276"/>
      <c r="D2401" s="386"/>
      <c r="E2401" s="386">
        <v>35.4</v>
      </c>
      <c r="F2401" s="386">
        <v>0.3</v>
      </c>
      <c r="G2401" s="386">
        <v>0.25</v>
      </c>
      <c r="H2401" s="386">
        <f t="shared" si="168"/>
        <v>2.66</v>
      </c>
    </row>
    <row r="2402" spans="1:8" s="275" customFormat="1" ht="10.15" x14ac:dyDescent="0.2">
      <c r="A2402" s="282"/>
      <c r="B2402" s="284" t="str">
        <f>"Total item "&amp;A2399</f>
        <v>Total item 11.23.1</v>
      </c>
      <c r="C2402" s="276"/>
      <c r="D2402" s="386"/>
      <c r="E2402" s="386"/>
      <c r="F2402" s="386"/>
      <c r="G2402" s="386"/>
      <c r="H2402" s="383">
        <f>SUM(H2400:H2401)</f>
        <v>3.0900000000000003</v>
      </c>
    </row>
    <row r="2403" spans="1:8" s="275" customFormat="1" ht="10.15" x14ac:dyDescent="0.2">
      <c r="A2403" s="282"/>
      <c r="B2403" s="284"/>
      <c r="C2403" s="276"/>
      <c r="D2403" s="386"/>
      <c r="E2403" s="386"/>
      <c r="F2403" s="386"/>
      <c r="G2403" s="386"/>
      <c r="H2403" s="401"/>
    </row>
    <row r="2404" spans="1:8" s="258" customFormat="1" ht="24" customHeight="1" x14ac:dyDescent="0.2">
      <c r="A2404" s="280" t="s">
        <v>708</v>
      </c>
      <c r="B2404" s="261" t="s">
        <v>821</v>
      </c>
      <c r="C2404" s="281" t="s">
        <v>14</v>
      </c>
      <c r="D2404" s="383"/>
      <c r="E2404" s="383"/>
      <c r="F2404" s="383"/>
      <c r="G2404" s="383"/>
      <c r="H2404" s="383"/>
    </row>
    <row r="2405" spans="1:8" s="275" customFormat="1" ht="10.15" x14ac:dyDescent="0.2">
      <c r="A2405" s="282"/>
      <c r="B2405" s="279" t="s">
        <v>660</v>
      </c>
      <c r="C2405" s="276"/>
      <c r="D2405" s="386"/>
      <c r="E2405" s="386">
        <v>5.7</v>
      </c>
      <c r="F2405" s="386">
        <v>0.3</v>
      </c>
      <c r="G2405" s="386">
        <v>0.05</v>
      </c>
      <c r="H2405" s="386">
        <f t="shared" ref="H2405:H2406" si="169">ROUND(PRODUCT(D2405:G2405),2)</f>
        <v>0.09</v>
      </c>
    </row>
    <row r="2406" spans="1:8" s="275" customFormat="1" ht="10.15" x14ac:dyDescent="0.2">
      <c r="A2406" s="282"/>
      <c r="B2406" s="279" t="s">
        <v>661</v>
      </c>
      <c r="C2406" s="276"/>
      <c r="D2406" s="386"/>
      <c r="E2406" s="386">
        <v>35.4</v>
      </c>
      <c r="F2406" s="386">
        <v>0.3</v>
      </c>
      <c r="G2406" s="386">
        <v>0.05</v>
      </c>
      <c r="H2406" s="386">
        <f t="shared" si="169"/>
        <v>0.53</v>
      </c>
    </row>
    <row r="2407" spans="1:8" s="275" customFormat="1" ht="10.15" x14ac:dyDescent="0.2">
      <c r="A2407" s="282"/>
      <c r="B2407" s="284" t="str">
        <f>"Total item "&amp;A2404</f>
        <v>Total item 11.23.2</v>
      </c>
      <c r="C2407" s="276"/>
      <c r="D2407" s="386"/>
      <c r="E2407" s="386"/>
      <c r="F2407" s="386"/>
      <c r="G2407" s="386"/>
      <c r="H2407" s="383">
        <f>SUM(H2405:H2406)</f>
        <v>0.62</v>
      </c>
    </row>
    <row r="2408" spans="1:8" s="275" customFormat="1" ht="10.15" x14ac:dyDescent="0.2">
      <c r="A2408" s="282"/>
      <c r="B2408" s="284"/>
      <c r="C2408" s="276"/>
      <c r="D2408" s="386"/>
      <c r="E2408" s="386"/>
      <c r="F2408" s="386"/>
      <c r="G2408" s="386"/>
      <c r="H2408" s="401"/>
    </row>
    <row r="2409" spans="1:8" s="258" customFormat="1" ht="56.25" x14ac:dyDescent="0.2">
      <c r="A2409" s="280" t="s">
        <v>709</v>
      </c>
      <c r="B2409" s="261" t="s">
        <v>1304</v>
      </c>
      <c r="C2409" s="281" t="s">
        <v>1108</v>
      </c>
      <c r="D2409" s="383"/>
      <c r="E2409" s="383"/>
      <c r="F2409" s="383"/>
      <c r="G2409" s="383"/>
      <c r="H2409" s="383"/>
    </row>
    <row r="2410" spans="1:8" s="275" customFormat="1" ht="10.15" x14ac:dyDescent="0.2">
      <c r="A2410" s="282"/>
      <c r="B2410" s="279" t="s">
        <v>660</v>
      </c>
      <c r="C2410" s="276"/>
      <c r="D2410" s="386"/>
      <c r="E2410" s="386">
        <v>5.7</v>
      </c>
      <c r="F2410" s="386"/>
      <c r="G2410" s="386">
        <v>0.2</v>
      </c>
      <c r="H2410" s="386">
        <f t="shared" ref="H2410:H2411" si="170">ROUND(PRODUCT(D2410:G2410),2)</f>
        <v>1.1399999999999999</v>
      </c>
    </row>
    <row r="2411" spans="1:8" s="275" customFormat="1" ht="10.15" x14ac:dyDescent="0.2">
      <c r="A2411" s="282"/>
      <c r="B2411" s="279" t="s">
        <v>661</v>
      </c>
      <c r="C2411" s="276"/>
      <c r="D2411" s="386"/>
      <c r="E2411" s="386">
        <v>35.4</v>
      </c>
      <c r="F2411" s="386"/>
      <c r="G2411" s="386">
        <v>0.2</v>
      </c>
      <c r="H2411" s="386">
        <f t="shared" si="170"/>
        <v>7.08</v>
      </c>
    </row>
    <row r="2412" spans="1:8" s="275" customFormat="1" ht="10.15" x14ac:dyDescent="0.2">
      <c r="A2412" s="282"/>
      <c r="B2412" s="284" t="str">
        <f>"Total item "&amp;A2409</f>
        <v>Total item 11.23.3</v>
      </c>
      <c r="C2412" s="276"/>
      <c r="D2412" s="386"/>
      <c r="E2412" s="386"/>
      <c r="F2412" s="386"/>
      <c r="G2412" s="386"/>
      <c r="H2412" s="383">
        <f>SUM(H2410:H2411)</f>
        <v>8.2200000000000006</v>
      </c>
    </row>
    <row r="2413" spans="1:8" s="270" customFormat="1" ht="10.15" x14ac:dyDescent="0.2">
      <c r="A2413" s="271"/>
      <c r="B2413" s="272"/>
      <c r="C2413" s="134"/>
      <c r="D2413" s="417"/>
      <c r="E2413" s="417"/>
      <c r="F2413" s="417"/>
      <c r="G2413" s="417"/>
      <c r="H2413" s="401"/>
    </row>
    <row r="2414" spans="1:8" s="258" customFormat="1" ht="45" x14ac:dyDescent="0.2">
      <c r="A2414" s="280" t="s">
        <v>710</v>
      </c>
      <c r="B2414" s="261" t="s">
        <v>822</v>
      </c>
      <c r="C2414" s="281" t="s">
        <v>11</v>
      </c>
      <c r="D2414" s="383"/>
      <c r="E2414" s="383"/>
      <c r="F2414" s="383"/>
      <c r="G2414" s="383"/>
      <c r="H2414" s="383"/>
    </row>
    <row r="2415" spans="1:8" s="275" customFormat="1" ht="10.15" x14ac:dyDescent="0.2">
      <c r="A2415" s="282"/>
      <c r="B2415" s="279" t="s">
        <v>660</v>
      </c>
      <c r="C2415" s="276"/>
      <c r="D2415" s="386"/>
      <c r="E2415" s="386">
        <v>5.7</v>
      </c>
      <c r="F2415" s="386"/>
      <c r="G2415" s="386">
        <v>0.25</v>
      </c>
      <c r="H2415" s="386">
        <f t="shared" ref="H2415:H2416" si="171">ROUND(PRODUCT(D2415:G2415),2)</f>
        <v>1.43</v>
      </c>
    </row>
    <row r="2416" spans="1:8" s="275" customFormat="1" ht="10.15" x14ac:dyDescent="0.2">
      <c r="A2416" s="282"/>
      <c r="B2416" s="279" t="s">
        <v>661</v>
      </c>
      <c r="C2416" s="276"/>
      <c r="D2416" s="386"/>
      <c r="E2416" s="386">
        <v>35.4</v>
      </c>
      <c r="F2416" s="386"/>
      <c r="G2416" s="386">
        <v>0.25</v>
      </c>
      <c r="H2416" s="386">
        <f t="shared" si="171"/>
        <v>8.85</v>
      </c>
    </row>
    <row r="2417" spans="1:8" s="275" customFormat="1" ht="10.15" x14ac:dyDescent="0.2">
      <c r="A2417" s="282"/>
      <c r="B2417" s="284" t="str">
        <f>"Total item "&amp;A2414</f>
        <v>Total item 11.23.4</v>
      </c>
      <c r="C2417" s="276"/>
      <c r="D2417" s="386"/>
      <c r="E2417" s="386"/>
      <c r="F2417" s="386"/>
      <c r="G2417" s="386"/>
      <c r="H2417" s="383">
        <f>SUM(H2415:H2416)</f>
        <v>10.28</v>
      </c>
    </row>
    <row r="2418" spans="1:8" s="270" customFormat="1" ht="10.15" x14ac:dyDescent="0.2">
      <c r="A2418" s="271"/>
      <c r="B2418" s="272"/>
      <c r="C2418" s="134"/>
      <c r="D2418" s="417"/>
      <c r="E2418" s="417"/>
      <c r="F2418" s="417"/>
      <c r="G2418" s="417"/>
      <c r="H2418" s="401"/>
    </row>
    <row r="2419" spans="1:8" s="258" customFormat="1" ht="56.25" x14ac:dyDescent="0.2">
      <c r="A2419" s="280" t="s">
        <v>711</v>
      </c>
      <c r="B2419" s="261" t="s">
        <v>832</v>
      </c>
      <c r="C2419" s="281" t="s">
        <v>11</v>
      </c>
      <c r="D2419" s="383"/>
      <c r="E2419" s="383"/>
      <c r="F2419" s="383"/>
      <c r="G2419" s="383"/>
      <c r="H2419" s="383"/>
    </row>
    <row r="2420" spans="1:8" s="275" customFormat="1" ht="10.15" x14ac:dyDescent="0.2">
      <c r="A2420" s="282"/>
      <c r="B2420" s="279" t="s">
        <v>660</v>
      </c>
      <c r="C2420" s="276"/>
      <c r="D2420" s="386"/>
      <c r="E2420" s="386">
        <v>5.7</v>
      </c>
      <c r="F2420" s="386"/>
      <c r="G2420" s="386">
        <v>0.25</v>
      </c>
      <c r="H2420" s="386">
        <f t="shared" ref="H2420:H2421" si="172">ROUND(PRODUCT(D2420:G2420),2)</f>
        <v>1.43</v>
      </c>
    </row>
    <row r="2421" spans="1:8" s="275" customFormat="1" ht="10.15" x14ac:dyDescent="0.2">
      <c r="A2421" s="282"/>
      <c r="B2421" s="279" t="s">
        <v>661</v>
      </c>
      <c r="C2421" s="276"/>
      <c r="D2421" s="386"/>
      <c r="E2421" s="386">
        <v>35.4</v>
      </c>
      <c r="F2421" s="386"/>
      <c r="G2421" s="386">
        <v>0.25</v>
      </c>
      <c r="H2421" s="386">
        <f t="shared" si="172"/>
        <v>8.85</v>
      </c>
    </row>
    <row r="2422" spans="1:8" s="275" customFormat="1" ht="10.15" x14ac:dyDescent="0.2">
      <c r="A2422" s="282"/>
      <c r="B2422" s="284" t="str">
        <f>"Total item "&amp;A2419</f>
        <v>Total item 11.23.5</v>
      </c>
      <c r="C2422" s="276"/>
      <c r="D2422" s="386"/>
      <c r="E2422" s="386"/>
      <c r="F2422" s="386"/>
      <c r="G2422" s="386"/>
      <c r="H2422" s="383">
        <f>SUM(H2420:H2421)</f>
        <v>10.28</v>
      </c>
    </row>
    <row r="2423" spans="1:8" s="270" customFormat="1" ht="10.15" x14ac:dyDescent="0.2">
      <c r="A2423" s="271"/>
      <c r="B2423" s="272"/>
      <c r="C2423" s="134"/>
      <c r="D2423" s="417"/>
      <c r="E2423" s="417"/>
      <c r="F2423" s="417"/>
      <c r="G2423" s="417"/>
      <c r="H2423" s="401"/>
    </row>
    <row r="2424" spans="1:8" s="258" customFormat="1" ht="23.45" customHeight="1" x14ac:dyDescent="0.2">
      <c r="A2424" s="280" t="s">
        <v>712</v>
      </c>
      <c r="B2424" s="261" t="s">
        <v>1306</v>
      </c>
      <c r="C2424" s="281" t="s">
        <v>1108</v>
      </c>
      <c r="D2424" s="383"/>
      <c r="E2424" s="383"/>
      <c r="F2424" s="383"/>
      <c r="G2424" s="383"/>
      <c r="H2424" s="383"/>
    </row>
    <row r="2425" spans="1:8" s="275" customFormat="1" ht="10.15" x14ac:dyDescent="0.2">
      <c r="A2425" s="282"/>
      <c r="B2425" s="279" t="s">
        <v>660</v>
      </c>
      <c r="C2425" s="276"/>
      <c r="D2425" s="386"/>
      <c r="E2425" s="386">
        <v>5.7</v>
      </c>
      <c r="F2425" s="386">
        <v>0.1</v>
      </c>
      <c r="G2425" s="386"/>
      <c r="H2425" s="386">
        <f t="shared" ref="H2425:H2426" si="173">ROUND(PRODUCT(D2425:G2425),2)</f>
        <v>0.56999999999999995</v>
      </c>
    </row>
    <row r="2426" spans="1:8" s="275" customFormat="1" ht="10.15" x14ac:dyDescent="0.2">
      <c r="A2426" s="282"/>
      <c r="B2426" s="279" t="s">
        <v>661</v>
      </c>
      <c r="C2426" s="276"/>
      <c r="D2426" s="386"/>
      <c r="E2426" s="386">
        <v>35.4</v>
      </c>
      <c r="F2426" s="386">
        <v>0.1</v>
      </c>
      <c r="G2426" s="386"/>
      <c r="H2426" s="386">
        <f t="shared" si="173"/>
        <v>3.54</v>
      </c>
    </row>
    <row r="2427" spans="1:8" s="275" customFormat="1" ht="10.15" x14ac:dyDescent="0.2">
      <c r="A2427" s="282"/>
      <c r="B2427" s="284" t="str">
        <f>"Total item "&amp;A2424</f>
        <v>Total item 11.23.6</v>
      </c>
      <c r="C2427" s="276"/>
      <c r="D2427" s="386"/>
      <c r="E2427" s="386"/>
      <c r="F2427" s="386"/>
      <c r="G2427" s="386"/>
      <c r="H2427" s="383">
        <f>SUM(H2425:H2426)</f>
        <v>4.1100000000000003</v>
      </c>
    </row>
    <row r="2428" spans="1:8" s="270" customFormat="1" ht="10.15" x14ac:dyDescent="0.2">
      <c r="A2428" s="271"/>
      <c r="B2428" s="272"/>
      <c r="C2428" s="134"/>
      <c r="D2428" s="417"/>
      <c r="E2428" s="417"/>
      <c r="F2428" s="417"/>
      <c r="G2428" s="417"/>
      <c r="H2428" s="401"/>
    </row>
    <row r="2429" spans="1:8" s="258" customFormat="1" ht="20.45" x14ac:dyDescent="0.2">
      <c r="A2429" s="280" t="s">
        <v>713</v>
      </c>
      <c r="B2429" s="261" t="s">
        <v>1308</v>
      </c>
      <c r="C2429" s="281" t="s">
        <v>1028</v>
      </c>
      <c r="D2429" s="383"/>
      <c r="E2429" s="383"/>
      <c r="F2429" s="383"/>
      <c r="G2429" s="383"/>
      <c r="H2429" s="383"/>
    </row>
    <row r="2430" spans="1:8" s="275" customFormat="1" ht="10.15" x14ac:dyDescent="0.2">
      <c r="A2430" s="282"/>
      <c r="B2430" s="279" t="s">
        <v>660</v>
      </c>
      <c r="C2430" s="276"/>
      <c r="D2430" s="386"/>
      <c r="E2430" s="386">
        <v>5.7</v>
      </c>
      <c r="F2430" s="386"/>
      <c r="G2430" s="386"/>
      <c r="H2430" s="386">
        <f t="shared" ref="H2430:H2431" si="174">ROUND(PRODUCT(D2430:G2430),2)</f>
        <v>5.7</v>
      </c>
    </row>
    <row r="2431" spans="1:8" s="275" customFormat="1" ht="10.15" x14ac:dyDescent="0.2">
      <c r="A2431" s="282"/>
      <c r="B2431" s="279" t="s">
        <v>661</v>
      </c>
      <c r="C2431" s="276"/>
      <c r="D2431" s="386"/>
      <c r="E2431" s="386">
        <v>35.4</v>
      </c>
      <c r="F2431" s="386"/>
      <c r="G2431" s="386"/>
      <c r="H2431" s="386">
        <f t="shared" si="174"/>
        <v>35.4</v>
      </c>
    </row>
    <row r="2432" spans="1:8" s="275" customFormat="1" ht="10.15" x14ac:dyDescent="0.2">
      <c r="A2432" s="282"/>
      <c r="B2432" s="284" t="str">
        <f>"Total item "&amp;A2429</f>
        <v>Total item 11.23.7</v>
      </c>
      <c r="C2432" s="276"/>
      <c r="D2432" s="386"/>
      <c r="E2432" s="386"/>
      <c r="F2432" s="386"/>
      <c r="G2432" s="386"/>
      <c r="H2432" s="383">
        <f>SUM(H2430:H2431)</f>
        <v>41.1</v>
      </c>
    </row>
    <row r="2433" spans="1:8" s="275" customFormat="1" ht="10.15" x14ac:dyDescent="0.2">
      <c r="A2433" s="282"/>
      <c r="B2433" s="126"/>
      <c r="C2433" s="119"/>
      <c r="D2433" s="384"/>
      <c r="E2433" s="384"/>
      <c r="F2433" s="384"/>
      <c r="G2433" s="384"/>
      <c r="H2433" s="384"/>
    </row>
    <row r="2434" spans="1:8" s="107" customFormat="1" x14ac:dyDescent="0.2">
      <c r="A2434" s="121" t="s">
        <v>88</v>
      </c>
      <c r="B2434" s="122" t="s">
        <v>139</v>
      </c>
      <c r="C2434" s="123"/>
      <c r="D2434" s="389"/>
      <c r="E2434" s="389"/>
      <c r="F2434" s="389"/>
      <c r="G2434" s="389"/>
      <c r="H2434" s="389"/>
    </row>
    <row r="2435" spans="1:8" s="275" customFormat="1" ht="10.15" x14ac:dyDescent="0.2">
      <c r="A2435" s="282"/>
      <c r="B2435" s="126"/>
      <c r="C2435" s="119"/>
      <c r="D2435" s="384"/>
      <c r="E2435" s="384"/>
      <c r="F2435" s="384"/>
      <c r="G2435" s="384"/>
      <c r="H2435" s="384"/>
    </row>
    <row r="2436" spans="1:8" s="258" customFormat="1" x14ac:dyDescent="0.2">
      <c r="A2436" s="280" t="s">
        <v>89</v>
      </c>
      <c r="B2436" s="285" t="s">
        <v>831</v>
      </c>
      <c r="C2436" s="281" t="s">
        <v>11</v>
      </c>
      <c r="D2436" s="383"/>
      <c r="E2436" s="385" t="s">
        <v>141</v>
      </c>
      <c r="F2436" s="383"/>
      <c r="G2436" s="383"/>
      <c r="H2436" s="383"/>
    </row>
    <row r="2437" spans="1:8" s="275" customFormat="1" x14ac:dyDescent="0.2">
      <c r="A2437" s="282"/>
      <c r="B2437" s="279" t="s">
        <v>807</v>
      </c>
      <c r="C2437" s="276"/>
      <c r="D2437" s="386"/>
      <c r="E2437" s="386"/>
      <c r="F2437" s="386"/>
      <c r="G2437" s="386"/>
      <c r="H2437" s="386"/>
    </row>
    <row r="2438" spans="1:8" s="275" customFormat="1" ht="10.15" x14ac:dyDescent="0.2">
      <c r="A2438" s="282"/>
      <c r="B2438" s="279" t="s">
        <v>809</v>
      </c>
      <c r="C2438" s="276"/>
      <c r="D2438" s="386"/>
      <c r="E2438" s="386">
        <v>828.41</v>
      </c>
      <c r="F2438" s="386"/>
      <c r="G2438" s="386"/>
      <c r="H2438" s="386">
        <f t="shared" ref="H2438:H2439" si="175">ROUND(PRODUCT(D2438:G2438),2)</f>
        <v>828.41</v>
      </c>
    </row>
    <row r="2439" spans="1:8" s="275" customFormat="1" ht="10.15" x14ac:dyDescent="0.2">
      <c r="A2439" s="282"/>
      <c r="B2439" s="279" t="s">
        <v>808</v>
      </c>
      <c r="C2439" s="276"/>
      <c r="D2439" s="386"/>
      <c r="E2439" s="386">
        <v>64.83</v>
      </c>
      <c r="F2439" s="386"/>
      <c r="G2439" s="386"/>
      <c r="H2439" s="386">
        <f t="shared" si="175"/>
        <v>64.83</v>
      </c>
    </row>
    <row r="2440" spans="1:8" s="275" customFormat="1" ht="10.15" x14ac:dyDescent="0.2">
      <c r="A2440" s="282"/>
      <c r="B2440" s="284" t="str">
        <f>"Total item "&amp;A2436</f>
        <v>Total item 12.1</v>
      </c>
      <c r="C2440" s="276"/>
      <c r="D2440" s="386"/>
      <c r="E2440" s="386"/>
      <c r="F2440" s="386"/>
      <c r="G2440" s="386"/>
      <c r="H2440" s="383">
        <f>SUM(H2438:H2439)</f>
        <v>893.24</v>
      </c>
    </row>
    <row r="2441" spans="1:8" s="275" customFormat="1" ht="10.15" x14ac:dyDescent="0.2">
      <c r="A2441" s="282"/>
      <c r="B2441" s="126"/>
      <c r="C2441" s="119"/>
      <c r="D2441" s="384"/>
      <c r="E2441" s="384"/>
      <c r="F2441" s="384"/>
      <c r="G2441" s="384"/>
      <c r="H2441" s="384"/>
    </row>
    <row r="2442" spans="1:8" s="258" customFormat="1" ht="67.5" x14ac:dyDescent="0.2">
      <c r="A2442" s="280" t="s">
        <v>90</v>
      </c>
      <c r="B2442" s="261" t="s">
        <v>1310</v>
      </c>
      <c r="C2442" s="281" t="s">
        <v>1028</v>
      </c>
      <c r="D2442" s="383"/>
      <c r="E2442" s="385"/>
      <c r="F2442" s="383"/>
      <c r="G2442" s="383"/>
      <c r="H2442" s="383"/>
    </row>
    <row r="2443" spans="1:8" s="275" customFormat="1" ht="10.15" x14ac:dyDescent="0.2">
      <c r="A2443" s="282"/>
      <c r="B2443" s="279"/>
      <c r="C2443" s="276"/>
      <c r="D2443" s="386"/>
      <c r="E2443" s="386">
        <v>35.79</v>
      </c>
      <c r="F2443" s="386"/>
      <c r="G2443" s="386"/>
      <c r="H2443" s="386">
        <f t="shared" ref="H2443:H2481" si="176">ROUND(PRODUCT(D2443:G2443),2)</f>
        <v>35.79</v>
      </c>
    </row>
    <row r="2444" spans="1:8" s="275" customFormat="1" ht="10.15" x14ac:dyDescent="0.2">
      <c r="A2444" s="282"/>
      <c r="B2444" s="279"/>
      <c r="C2444" s="276"/>
      <c r="D2444" s="386">
        <v>2</v>
      </c>
      <c r="E2444" s="386">
        <v>0.96</v>
      </c>
      <c r="F2444" s="386"/>
      <c r="G2444" s="386"/>
      <c r="H2444" s="386">
        <f t="shared" si="176"/>
        <v>1.92</v>
      </c>
    </row>
    <row r="2445" spans="1:8" s="275" customFormat="1" ht="10.15" x14ac:dyDescent="0.2">
      <c r="A2445" s="282"/>
      <c r="B2445" s="279"/>
      <c r="C2445" s="276"/>
      <c r="D2445" s="386"/>
      <c r="E2445" s="386">
        <v>56.48</v>
      </c>
      <c r="F2445" s="386"/>
      <c r="G2445" s="386"/>
      <c r="H2445" s="386">
        <f t="shared" si="176"/>
        <v>56.48</v>
      </c>
    </row>
    <row r="2446" spans="1:8" s="275" customFormat="1" ht="10.15" x14ac:dyDescent="0.2">
      <c r="A2446" s="282"/>
      <c r="B2446" s="279"/>
      <c r="C2446" s="276"/>
      <c r="D2446" s="386">
        <v>9</v>
      </c>
      <c r="E2446" s="386">
        <v>5.0999999999999996</v>
      </c>
      <c r="F2446" s="386"/>
      <c r="G2446" s="386"/>
      <c r="H2446" s="386">
        <f t="shared" si="176"/>
        <v>45.9</v>
      </c>
    </row>
    <row r="2447" spans="1:8" s="275" customFormat="1" ht="10.15" x14ac:dyDescent="0.2">
      <c r="A2447" s="282"/>
      <c r="B2447" s="279"/>
      <c r="C2447" s="276"/>
      <c r="D2447" s="386"/>
      <c r="E2447" s="386">
        <v>2.97</v>
      </c>
      <c r="F2447" s="386"/>
      <c r="G2447" s="386"/>
      <c r="H2447" s="386">
        <f t="shared" si="176"/>
        <v>2.97</v>
      </c>
    </row>
    <row r="2448" spans="1:8" s="275" customFormat="1" ht="10.15" x14ac:dyDescent="0.2">
      <c r="A2448" s="282"/>
      <c r="B2448" s="279"/>
      <c r="C2448" s="276"/>
      <c r="D2448" s="386"/>
      <c r="E2448" s="386">
        <v>5.9</v>
      </c>
      <c r="F2448" s="386"/>
      <c r="G2448" s="386"/>
      <c r="H2448" s="386">
        <f t="shared" si="176"/>
        <v>5.9</v>
      </c>
    </row>
    <row r="2449" spans="1:8" s="275" customFormat="1" ht="10.15" x14ac:dyDescent="0.2">
      <c r="A2449" s="282"/>
      <c r="B2449" s="279"/>
      <c r="C2449" s="276"/>
      <c r="D2449" s="386"/>
      <c r="E2449" s="386">
        <v>21.3</v>
      </c>
      <c r="F2449" s="386"/>
      <c r="G2449" s="386"/>
      <c r="H2449" s="386">
        <f t="shared" si="176"/>
        <v>21.3</v>
      </c>
    </row>
    <row r="2450" spans="1:8" s="275" customFormat="1" ht="10.15" x14ac:dyDescent="0.2">
      <c r="A2450" s="282"/>
      <c r="B2450" s="279"/>
      <c r="C2450" s="276"/>
      <c r="D2450" s="386"/>
      <c r="E2450" s="386">
        <v>18.8</v>
      </c>
      <c r="F2450" s="386"/>
      <c r="G2450" s="386"/>
      <c r="H2450" s="386">
        <f t="shared" si="176"/>
        <v>18.8</v>
      </c>
    </row>
    <row r="2451" spans="1:8" s="275" customFormat="1" ht="10.15" x14ac:dyDescent="0.2">
      <c r="A2451" s="282"/>
      <c r="B2451" s="279"/>
      <c r="C2451" s="276"/>
      <c r="D2451" s="386"/>
      <c r="E2451" s="386">
        <v>1.9</v>
      </c>
      <c r="F2451" s="386"/>
      <c r="G2451" s="386"/>
      <c r="H2451" s="386">
        <f t="shared" si="176"/>
        <v>1.9</v>
      </c>
    </row>
    <row r="2452" spans="1:8" s="275" customFormat="1" ht="10.15" x14ac:dyDescent="0.2">
      <c r="A2452" s="282"/>
      <c r="B2452" s="279"/>
      <c r="C2452" s="276"/>
      <c r="D2452" s="386">
        <v>8</v>
      </c>
      <c r="E2452" s="386">
        <v>1.48</v>
      </c>
      <c r="F2452" s="386"/>
      <c r="G2452" s="386"/>
      <c r="H2452" s="386">
        <f t="shared" si="176"/>
        <v>11.84</v>
      </c>
    </row>
    <row r="2453" spans="1:8" s="275" customFormat="1" ht="10.15" x14ac:dyDescent="0.2">
      <c r="A2453" s="282"/>
      <c r="B2453" s="279"/>
      <c r="C2453" s="276"/>
      <c r="D2453" s="386">
        <v>8</v>
      </c>
      <c r="E2453" s="386">
        <v>2.5</v>
      </c>
      <c r="F2453" s="386"/>
      <c r="G2453" s="386"/>
      <c r="H2453" s="386">
        <f t="shared" si="176"/>
        <v>20</v>
      </c>
    </row>
    <row r="2454" spans="1:8" s="275" customFormat="1" ht="10.15" x14ac:dyDescent="0.2">
      <c r="A2454" s="282"/>
      <c r="B2454" s="279"/>
      <c r="C2454" s="276"/>
      <c r="D2454" s="386"/>
      <c r="E2454" s="386">
        <v>6.4</v>
      </c>
      <c r="F2454" s="386"/>
      <c r="G2454" s="386"/>
      <c r="H2454" s="386">
        <f t="shared" si="176"/>
        <v>6.4</v>
      </c>
    </row>
    <row r="2455" spans="1:8" s="275" customFormat="1" ht="10.15" x14ac:dyDescent="0.2">
      <c r="A2455" s="282"/>
      <c r="B2455" s="279"/>
      <c r="C2455" s="276"/>
      <c r="D2455" s="386"/>
      <c r="E2455" s="386">
        <v>2.95</v>
      </c>
      <c r="F2455" s="386"/>
      <c r="G2455" s="386"/>
      <c r="H2455" s="386">
        <f t="shared" si="176"/>
        <v>2.95</v>
      </c>
    </row>
    <row r="2456" spans="1:8" s="275" customFormat="1" ht="10.15" x14ac:dyDescent="0.2">
      <c r="A2456" s="282"/>
      <c r="B2456" s="279"/>
      <c r="C2456" s="276"/>
      <c r="D2456" s="386">
        <v>2</v>
      </c>
      <c r="E2456" s="386">
        <v>4.3499999999999996</v>
      </c>
      <c r="F2456" s="386"/>
      <c r="G2456" s="386"/>
      <c r="H2456" s="386">
        <f t="shared" si="176"/>
        <v>8.6999999999999993</v>
      </c>
    </row>
    <row r="2457" spans="1:8" s="275" customFormat="1" ht="10.15" x14ac:dyDescent="0.2">
      <c r="A2457" s="282"/>
      <c r="B2457" s="279"/>
      <c r="C2457" s="276"/>
      <c r="D2457" s="386"/>
      <c r="E2457" s="386">
        <v>17.45</v>
      </c>
      <c r="F2457" s="386"/>
      <c r="G2457" s="386"/>
      <c r="H2457" s="386">
        <f t="shared" si="176"/>
        <v>17.45</v>
      </c>
    </row>
    <row r="2458" spans="1:8" s="275" customFormat="1" ht="10.15" x14ac:dyDescent="0.2">
      <c r="A2458" s="282"/>
      <c r="B2458" s="279"/>
      <c r="C2458" s="276"/>
      <c r="D2458" s="386">
        <v>2</v>
      </c>
      <c r="E2458" s="386">
        <v>1.57</v>
      </c>
      <c r="F2458" s="386"/>
      <c r="G2458" s="386"/>
      <c r="H2458" s="386">
        <f t="shared" si="176"/>
        <v>3.14</v>
      </c>
    </row>
    <row r="2459" spans="1:8" s="275" customFormat="1" ht="10.15" x14ac:dyDescent="0.2">
      <c r="A2459" s="282"/>
      <c r="B2459" s="279"/>
      <c r="C2459" s="276"/>
      <c r="D2459" s="386"/>
      <c r="E2459" s="386">
        <v>52.75</v>
      </c>
      <c r="F2459" s="386"/>
      <c r="G2459" s="386"/>
      <c r="H2459" s="386">
        <f t="shared" si="176"/>
        <v>52.75</v>
      </c>
    </row>
    <row r="2460" spans="1:8" s="275" customFormat="1" ht="10.15" x14ac:dyDescent="0.2">
      <c r="A2460" s="282"/>
      <c r="B2460" s="279"/>
      <c r="C2460" s="276"/>
      <c r="D2460" s="386"/>
      <c r="E2460" s="386">
        <v>1.97</v>
      </c>
      <c r="F2460" s="386"/>
      <c r="G2460" s="386"/>
      <c r="H2460" s="386">
        <f t="shared" si="176"/>
        <v>1.97</v>
      </c>
    </row>
    <row r="2461" spans="1:8" s="275" customFormat="1" ht="10.15" x14ac:dyDescent="0.2">
      <c r="A2461" s="282"/>
      <c r="B2461" s="279"/>
      <c r="C2461" s="276"/>
      <c r="D2461" s="386"/>
      <c r="E2461" s="386">
        <v>17.34</v>
      </c>
      <c r="F2461" s="386"/>
      <c r="G2461" s="386"/>
      <c r="H2461" s="386">
        <f t="shared" si="176"/>
        <v>17.34</v>
      </c>
    </row>
    <row r="2462" spans="1:8" s="275" customFormat="1" ht="10.15" x14ac:dyDescent="0.2">
      <c r="A2462" s="282"/>
      <c r="B2462" s="279"/>
      <c r="C2462" s="276"/>
      <c r="D2462" s="386"/>
      <c r="E2462" s="386">
        <v>4.45</v>
      </c>
      <c r="F2462" s="386"/>
      <c r="G2462" s="386"/>
      <c r="H2462" s="386">
        <f t="shared" si="176"/>
        <v>4.45</v>
      </c>
    </row>
    <row r="2463" spans="1:8" s="275" customFormat="1" ht="10.15" x14ac:dyDescent="0.2">
      <c r="A2463" s="282"/>
      <c r="B2463" s="279"/>
      <c r="C2463" s="276"/>
      <c r="D2463" s="386"/>
      <c r="E2463" s="386">
        <v>2.4</v>
      </c>
      <c r="F2463" s="386"/>
      <c r="G2463" s="386"/>
      <c r="H2463" s="386">
        <f t="shared" si="176"/>
        <v>2.4</v>
      </c>
    </row>
    <row r="2464" spans="1:8" s="275" customFormat="1" ht="10.15" x14ac:dyDescent="0.2">
      <c r="A2464" s="282"/>
      <c r="B2464" s="279"/>
      <c r="C2464" s="276"/>
      <c r="D2464" s="386"/>
      <c r="E2464" s="386">
        <v>2.7</v>
      </c>
      <c r="F2464" s="386"/>
      <c r="G2464" s="386"/>
      <c r="H2464" s="386">
        <f t="shared" si="176"/>
        <v>2.7</v>
      </c>
    </row>
    <row r="2465" spans="1:8" s="275" customFormat="1" ht="10.15" x14ac:dyDescent="0.2">
      <c r="A2465" s="282"/>
      <c r="B2465" s="279"/>
      <c r="C2465" s="276"/>
      <c r="D2465" s="386"/>
      <c r="E2465" s="386">
        <v>1.4</v>
      </c>
      <c r="F2465" s="386"/>
      <c r="G2465" s="386"/>
      <c r="H2465" s="386">
        <f t="shared" si="176"/>
        <v>1.4</v>
      </c>
    </row>
    <row r="2466" spans="1:8" s="275" customFormat="1" ht="10.15" x14ac:dyDescent="0.2">
      <c r="A2466" s="282"/>
      <c r="B2466" s="279"/>
      <c r="C2466" s="276"/>
      <c r="D2466" s="386"/>
      <c r="E2466" s="386">
        <v>1.7</v>
      </c>
      <c r="F2466" s="386"/>
      <c r="G2466" s="386"/>
      <c r="H2466" s="386">
        <f t="shared" si="176"/>
        <v>1.7</v>
      </c>
    </row>
    <row r="2467" spans="1:8" s="275" customFormat="1" ht="10.15" x14ac:dyDescent="0.2">
      <c r="A2467" s="282"/>
      <c r="B2467" s="279"/>
      <c r="C2467" s="276"/>
      <c r="D2467" s="386">
        <v>2</v>
      </c>
      <c r="E2467" s="386">
        <v>7.85</v>
      </c>
      <c r="F2467" s="386"/>
      <c r="G2467" s="386"/>
      <c r="H2467" s="386">
        <f t="shared" si="176"/>
        <v>15.7</v>
      </c>
    </row>
    <row r="2468" spans="1:8" s="275" customFormat="1" ht="10.15" x14ac:dyDescent="0.2">
      <c r="A2468" s="282"/>
      <c r="B2468" s="279"/>
      <c r="C2468" s="276"/>
      <c r="D2468" s="386">
        <v>3</v>
      </c>
      <c r="E2468" s="386">
        <v>6.2</v>
      </c>
      <c r="F2468" s="386"/>
      <c r="G2468" s="386"/>
      <c r="H2468" s="386">
        <f t="shared" si="176"/>
        <v>18.600000000000001</v>
      </c>
    </row>
    <row r="2469" spans="1:8" s="275" customFormat="1" ht="10.15" x14ac:dyDescent="0.2">
      <c r="A2469" s="282"/>
      <c r="B2469" s="279"/>
      <c r="C2469" s="276"/>
      <c r="D2469" s="386"/>
      <c r="E2469" s="386">
        <v>14.9</v>
      </c>
      <c r="F2469" s="386"/>
      <c r="G2469" s="386"/>
      <c r="H2469" s="386">
        <f t="shared" si="176"/>
        <v>14.9</v>
      </c>
    </row>
    <row r="2470" spans="1:8" s="275" customFormat="1" ht="10.15" x14ac:dyDescent="0.2">
      <c r="A2470" s="282"/>
      <c r="B2470" s="279"/>
      <c r="C2470" s="276"/>
      <c r="D2470" s="386"/>
      <c r="E2470" s="386">
        <v>11.48</v>
      </c>
      <c r="F2470" s="386"/>
      <c r="G2470" s="386"/>
      <c r="H2470" s="386">
        <f t="shared" si="176"/>
        <v>11.48</v>
      </c>
    </row>
    <row r="2471" spans="1:8" s="275" customFormat="1" ht="10.15" x14ac:dyDescent="0.2">
      <c r="A2471" s="282"/>
      <c r="B2471" s="279"/>
      <c r="C2471" s="276"/>
      <c r="D2471" s="386"/>
      <c r="E2471" s="386">
        <v>10.7</v>
      </c>
      <c r="F2471" s="386"/>
      <c r="G2471" s="386"/>
      <c r="H2471" s="386">
        <f t="shared" si="176"/>
        <v>10.7</v>
      </c>
    </row>
    <row r="2472" spans="1:8" s="275" customFormat="1" ht="10.15" x14ac:dyDescent="0.2">
      <c r="A2472" s="282"/>
      <c r="B2472" s="279"/>
      <c r="C2472" s="276"/>
      <c r="D2472" s="386">
        <v>2</v>
      </c>
      <c r="E2472" s="386">
        <v>6.22</v>
      </c>
      <c r="F2472" s="386"/>
      <c r="G2472" s="386"/>
      <c r="H2472" s="386">
        <f t="shared" si="176"/>
        <v>12.44</v>
      </c>
    </row>
    <row r="2473" spans="1:8" s="275" customFormat="1" ht="10.15" x14ac:dyDescent="0.2">
      <c r="A2473" s="282"/>
      <c r="B2473" s="279"/>
      <c r="C2473" s="276"/>
      <c r="D2473" s="386"/>
      <c r="E2473" s="386">
        <v>4</v>
      </c>
      <c r="F2473" s="386"/>
      <c r="G2473" s="386"/>
      <c r="H2473" s="386">
        <f t="shared" si="176"/>
        <v>4</v>
      </c>
    </row>
    <row r="2474" spans="1:8" s="275" customFormat="1" ht="10.15" x14ac:dyDescent="0.2">
      <c r="A2474" s="282"/>
      <c r="B2474" s="279"/>
      <c r="C2474" s="276"/>
      <c r="D2474" s="386"/>
      <c r="E2474" s="386">
        <v>12.93</v>
      </c>
      <c r="F2474" s="386"/>
      <c r="G2474" s="386"/>
      <c r="H2474" s="386">
        <f t="shared" si="176"/>
        <v>12.93</v>
      </c>
    </row>
    <row r="2475" spans="1:8" s="275" customFormat="1" ht="10.15" x14ac:dyDescent="0.2">
      <c r="A2475" s="282"/>
      <c r="B2475" s="279"/>
      <c r="C2475" s="276"/>
      <c r="D2475" s="386"/>
      <c r="E2475" s="386">
        <v>4.2300000000000004</v>
      </c>
      <c r="F2475" s="386"/>
      <c r="G2475" s="386"/>
      <c r="H2475" s="386">
        <f t="shared" si="176"/>
        <v>4.2300000000000004</v>
      </c>
    </row>
    <row r="2476" spans="1:8" s="275" customFormat="1" ht="10.15" x14ac:dyDescent="0.2">
      <c r="A2476" s="282"/>
      <c r="B2476" s="279"/>
      <c r="C2476" s="276"/>
      <c r="D2476" s="386"/>
      <c r="E2476" s="386">
        <v>2.64</v>
      </c>
      <c r="F2476" s="386"/>
      <c r="G2476" s="386"/>
      <c r="H2476" s="386">
        <f t="shared" si="176"/>
        <v>2.64</v>
      </c>
    </row>
    <row r="2477" spans="1:8" s="275" customFormat="1" ht="10.15" x14ac:dyDescent="0.2">
      <c r="A2477" s="282"/>
      <c r="B2477" s="279"/>
      <c r="C2477" s="276"/>
      <c r="D2477" s="386"/>
      <c r="E2477" s="386">
        <v>4.6500000000000004</v>
      </c>
      <c r="F2477" s="386"/>
      <c r="G2477" s="386"/>
      <c r="H2477" s="386">
        <f t="shared" si="176"/>
        <v>4.6500000000000004</v>
      </c>
    </row>
    <row r="2478" spans="1:8" s="275" customFormat="1" ht="10.15" x14ac:dyDescent="0.2">
      <c r="A2478" s="282"/>
      <c r="B2478" s="279"/>
      <c r="C2478" s="276"/>
      <c r="D2478" s="386"/>
      <c r="E2478" s="386">
        <v>1.55</v>
      </c>
      <c r="F2478" s="386"/>
      <c r="G2478" s="386"/>
      <c r="H2478" s="386">
        <f t="shared" si="176"/>
        <v>1.55</v>
      </c>
    </row>
    <row r="2479" spans="1:8" s="275" customFormat="1" ht="10.15" x14ac:dyDescent="0.2">
      <c r="A2479" s="282"/>
      <c r="B2479" s="279"/>
      <c r="C2479" s="276"/>
      <c r="D2479" s="386"/>
      <c r="E2479" s="386">
        <v>3.92</v>
      </c>
      <c r="F2479" s="386"/>
      <c r="G2479" s="386"/>
      <c r="H2479" s="386">
        <f t="shared" si="176"/>
        <v>3.92</v>
      </c>
    </row>
    <row r="2480" spans="1:8" s="275" customFormat="1" ht="10.15" x14ac:dyDescent="0.2">
      <c r="A2480" s="282"/>
      <c r="B2480" s="279"/>
      <c r="C2480" s="276"/>
      <c r="D2480" s="386"/>
      <c r="E2480" s="386">
        <v>4.1100000000000003</v>
      </c>
      <c r="F2480" s="386"/>
      <c r="G2480" s="386"/>
      <c r="H2480" s="386">
        <f t="shared" si="176"/>
        <v>4.1100000000000003</v>
      </c>
    </row>
    <row r="2481" spans="1:8" s="275" customFormat="1" ht="10.15" x14ac:dyDescent="0.2">
      <c r="A2481" s="282"/>
      <c r="B2481" s="279"/>
      <c r="C2481" s="276"/>
      <c r="D2481" s="386"/>
      <c r="E2481" s="386">
        <v>8.48</v>
      </c>
      <c r="F2481" s="386"/>
      <c r="G2481" s="386"/>
      <c r="H2481" s="386">
        <f t="shared" si="176"/>
        <v>8.48</v>
      </c>
    </row>
    <row r="2482" spans="1:8" s="275" customFormat="1" ht="10.15" x14ac:dyDescent="0.2">
      <c r="A2482" s="282"/>
      <c r="B2482" s="284" t="str">
        <f>"Total item "&amp;A2442</f>
        <v>Total item 12.2</v>
      </c>
      <c r="C2482" s="276"/>
      <c r="D2482" s="386"/>
      <c r="E2482" s="386"/>
      <c r="F2482" s="386"/>
      <c r="G2482" s="386"/>
      <c r="H2482" s="383">
        <f>SUM(H2443:H2481)</f>
        <v>476.47999999999996</v>
      </c>
    </row>
    <row r="2483" spans="1:8" s="275" customFormat="1" ht="10.15" x14ac:dyDescent="0.2">
      <c r="A2483" s="282"/>
      <c r="B2483" s="126"/>
      <c r="C2483" s="119"/>
      <c r="D2483" s="384"/>
      <c r="E2483" s="384"/>
      <c r="F2483" s="384"/>
      <c r="G2483" s="384"/>
      <c r="H2483" s="384"/>
    </row>
    <row r="2484" spans="1:8" s="258" customFormat="1" ht="10.15" x14ac:dyDescent="0.2">
      <c r="A2484" s="280" t="s">
        <v>91</v>
      </c>
      <c r="B2484" s="261" t="s">
        <v>1312</v>
      </c>
      <c r="C2484" s="281" t="s">
        <v>204</v>
      </c>
      <c r="D2484" s="383"/>
      <c r="E2484" s="383"/>
      <c r="F2484" s="383"/>
      <c r="G2484" s="383"/>
      <c r="H2484" s="383"/>
    </row>
    <row r="2485" spans="1:8" s="275" customFormat="1" ht="10.15" x14ac:dyDescent="0.2">
      <c r="A2485" s="282"/>
      <c r="B2485" s="279" t="s">
        <v>304</v>
      </c>
      <c r="C2485" s="276"/>
      <c r="D2485" s="386">
        <v>2</v>
      </c>
      <c r="E2485" s="386"/>
      <c r="F2485" s="386"/>
      <c r="G2485" s="386"/>
      <c r="H2485" s="386">
        <f t="shared" ref="H2485" si="177">ROUND(PRODUCT(D2485:G2485),2)</f>
        <v>2</v>
      </c>
    </row>
    <row r="2486" spans="1:8" s="275" customFormat="1" ht="10.15" x14ac:dyDescent="0.2">
      <c r="A2486" s="282"/>
      <c r="B2486" s="284" t="str">
        <f>"Total item "&amp;A2484</f>
        <v>Total item 12.3</v>
      </c>
      <c r="C2486" s="276"/>
      <c r="D2486" s="386"/>
      <c r="E2486" s="386"/>
      <c r="F2486" s="386"/>
      <c r="G2486" s="386"/>
      <c r="H2486" s="383">
        <f>SUM(H2485:H2485)</f>
        <v>2</v>
      </c>
    </row>
    <row r="2487" spans="1:8" s="275" customFormat="1" ht="10.15" x14ac:dyDescent="0.2">
      <c r="A2487" s="282"/>
      <c r="B2487" s="126"/>
      <c r="C2487" s="119"/>
      <c r="D2487" s="384"/>
      <c r="E2487" s="384"/>
      <c r="F2487" s="384"/>
      <c r="G2487" s="384"/>
      <c r="H2487" s="384"/>
    </row>
    <row r="2488" spans="1:8" s="258" customFormat="1" ht="22.5" x14ac:dyDescent="0.2">
      <c r="A2488" s="280" t="s">
        <v>360</v>
      </c>
      <c r="B2488" s="261" t="s">
        <v>1314</v>
      </c>
      <c r="C2488" s="281" t="s">
        <v>204</v>
      </c>
      <c r="D2488" s="383"/>
      <c r="E2488" s="383"/>
      <c r="F2488" s="383"/>
      <c r="G2488" s="383"/>
      <c r="H2488" s="383"/>
    </row>
    <row r="2489" spans="1:8" s="275" customFormat="1" ht="10.15" x14ac:dyDescent="0.2">
      <c r="A2489" s="282"/>
      <c r="B2489" s="279" t="s">
        <v>305</v>
      </c>
      <c r="C2489" s="276"/>
      <c r="D2489" s="386">
        <v>1</v>
      </c>
      <c r="E2489" s="386"/>
      <c r="F2489" s="386"/>
      <c r="G2489" s="386"/>
      <c r="H2489" s="386">
        <f t="shared" ref="H2489:H2491" si="178">ROUND(PRODUCT(D2489:G2489),2)</f>
        <v>1</v>
      </c>
    </row>
    <row r="2490" spans="1:8" s="275" customFormat="1" ht="10.15" x14ac:dyDescent="0.2">
      <c r="A2490" s="282"/>
      <c r="B2490" s="279" t="s">
        <v>306</v>
      </c>
      <c r="C2490" s="276"/>
      <c r="D2490" s="386">
        <v>7</v>
      </c>
      <c r="E2490" s="386"/>
      <c r="F2490" s="386"/>
      <c r="G2490" s="386"/>
      <c r="H2490" s="386">
        <f t="shared" si="178"/>
        <v>7</v>
      </c>
    </row>
    <row r="2491" spans="1:8" s="275" customFormat="1" ht="10.15" x14ac:dyDescent="0.2">
      <c r="A2491" s="282"/>
      <c r="B2491" s="279" t="s">
        <v>307</v>
      </c>
      <c r="C2491" s="276"/>
      <c r="D2491" s="386">
        <v>4</v>
      </c>
      <c r="E2491" s="386"/>
      <c r="F2491" s="386"/>
      <c r="G2491" s="386"/>
      <c r="H2491" s="386">
        <f t="shared" si="178"/>
        <v>4</v>
      </c>
    </row>
    <row r="2492" spans="1:8" s="275" customFormat="1" ht="10.15" x14ac:dyDescent="0.2">
      <c r="A2492" s="282"/>
      <c r="B2492" s="284" t="str">
        <f>"Total item "&amp;A2488</f>
        <v>Total item 12.4</v>
      </c>
      <c r="C2492" s="276"/>
      <c r="D2492" s="386"/>
      <c r="E2492" s="386"/>
      <c r="F2492" s="386"/>
      <c r="G2492" s="386"/>
      <c r="H2492" s="383">
        <f>SUM(H2489:H2491)</f>
        <v>12</v>
      </c>
    </row>
    <row r="2493" spans="1:8" s="275" customFormat="1" ht="10.15" x14ac:dyDescent="0.2">
      <c r="A2493" s="282"/>
      <c r="B2493" s="126"/>
      <c r="C2493" s="119"/>
      <c r="D2493" s="384"/>
      <c r="E2493" s="384"/>
      <c r="F2493" s="384"/>
      <c r="G2493" s="384"/>
      <c r="H2493" s="384"/>
    </row>
    <row r="2494" spans="1:8" s="107" customFormat="1" ht="10.15" x14ac:dyDescent="0.2">
      <c r="A2494" s="121" t="s">
        <v>92</v>
      </c>
      <c r="B2494" s="122" t="s">
        <v>109</v>
      </c>
      <c r="C2494" s="123"/>
      <c r="D2494" s="389"/>
      <c r="E2494" s="389"/>
      <c r="F2494" s="389"/>
      <c r="G2494" s="389"/>
      <c r="H2494" s="389"/>
    </row>
    <row r="2495" spans="1:8" s="275" customFormat="1" ht="10.15" x14ac:dyDescent="0.2">
      <c r="A2495" s="282"/>
      <c r="B2495" s="126"/>
      <c r="C2495" s="119"/>
      <c r="D2495" s="384"/>
      <c r="E2495" s="384"/>
      <c r="F2495" s="384"/>
      <c r="G2495" s="384"/>
      <c r="H2495" s="384"/>
    </row>
    <row r="2496" spans="1:8" s="258" customFormat="1" ht="56.25" x14ac:dyDescent="0.2">
      <c r="A2496" s="280" t="s">
        <v>93</v>
      </c>
      <c r="B2496" s="261" t="s">
        <v>672</v>
      </c>
      <c r="C2496" s="281" t="s">
        <v>11</v>
      </c>
      <c r="D2496" s="383"/>
      <c r="E2496" s="383"/>
      <c r="F2496" s="383"/>
      <c r="G2496" s="383"/>
      <c r="H2496" s="383"/>
    </row>
    <row r="2497" spans="1:8" s="275" customFormat="1" ht="10.15" x14ac:dyDescent="0.2">
      <c r="A2497" s="282"/>
      <c r="B2497" s="279" t="s">
        <v>720</v>
      </c>
      <c r="C2497" s="276"/>
      <c r="D2497" s="386"/>
      <c r="E2497" s="386">
        <v>17.350000000000001</v>
      </c>
      <c r="F2497" s="386"/>
      <c r="G2497" s="386">
        <v>1.45</v>
      </c>
      <c r="H2497" s="386">
        <f t="shared" ref="H2497:H2500" si="179">ROUND(PRODUCT(D2497:G2497),2)</f>
        <v>25.16</v>
      </c>
    </row>
    <row r="2498" spans="1:8" s="275" customFormat="1" ht="10.15" x14ac:dyDescent="0.2">
      <c r="A2498" s="282"/>
      <c r="B2498" s="279"/>
      <c r="C2498" s="276"/>
      <c r="D2498" s="386">
        <v>2</v>
      </c>
      <c r="E2498" s="386">
        <v>1.2</v>
      </c>
      <c r="F2498" s="386"/>
      <c r="G2498" s="386">
        <v>1.45</v>
      </c>
      <c r="H2498" s="386">
        <f t="shared" si="179"/>
        <v>3.48</v>
      </c>
    </row>
    <row r="2499" spans="1:8" s="275" customFormat="1" ht="10.15" x14ac:dyDescent="0.2">
      <c r="A2499" s="282"/>
      <c r="B2499" s="279"/>
      <c r="C2499" s="276"/>
      <c r="D2499" s="386"/>
      <c r="E2499" s="386">
        <v>24</v>
      </c>
      <c r="F2499" s="386"/>
      <c r="G2499" s="386">
        <v>1.45</v>
      </c>
      <c r="H2499" s="386">
        <f t="shared" si="179"/>
        <v>34.799999999999997</v>
      </c>
    </row>
    <row r="2500" spans="1:8" s="275" customFormat="1" ht="10.15" x14ac:dyDescent="0.2">
      <c r="A2500" s="282"/>
      <c r="B2500" s="279"/>
      <c r="C2500" s="276"/>
      <c r="D2500" s="386"/>
      <c r="E2500" s="386">
        <v>12.7</v>
      </c>
      <c r="F2500" s="386"/>
      <c r="G2500" s="386">
        <v>1.45</v>
      </c>
      <c r="H2500" s="386">
        <f t="shared" si="179"/>
        <v>18.420000000000002</v>
      </c>
    </row>
    <row r="2501" spans="1:8" s="275" customFormat="1" ht="10.15" x14ac:dyDescent="0.2">
      <c r="A2501" s="282"/>
      <c r="B2501" s="284" t="str">
        <f>"Total item "&amp;A2496</f>
        <v>Total item 13.1</v>
      </c>
      <c r="C2501" s="276"/>
      <c r="D2501" s="386"/>
      <c r="E2501" s="386"/>
      <c r="F2501" s="386"/>
      <c r="G2501" s="386"/>
      <c r="H2501" s="383">
        <f>SUM(H2497:H2500)</f>
        <v>81.86</v>
      </c>
    </row>
    <row r="2502" spans="1:8" s="55" customFormat="1" ht="10.15" x14ac:dyDescent="0.2">
      <c r="A2502" s="282"/>
      <c r="B2502" s="118"/>
      <c r="C2502" s="119"/>
      <c r="D2502" s="384"/>
      <c r="E2502" s="384"/>
      <c r="F2502" s="384"/>
      <c r="G2502" s="384"/>
      <c r="H2502" s="384"/>
    </row>
    <row r="2503" spans="1:8" s="258" customFormat="1" ht="20.45" x14ac:dyDescent="0.2">
      <c r="A2503" s="280" t="s">
        <v>94</v>
      </c>
      <c r="B2503" s="261" t="s">
        <v>1316</v>
      </c>
      <c r="C2503" s="281" t="s">
        <v>1123</v>
      </c>
      <c r="D2503" s="383"/>
      <c r="E2503" s="383"/>
      <c r="F2503" s="383"/>
      <c r="G2503" s="383"/>
      <c r="H2503" s="383"/>
    </row>
    <row r="2504" spans="1:8" s="275" customFormat="1" x14ac:dyDescent="0.2">
      <c r="A2504" s="282"/>
      <c r="B2504" s="279" t="s">
        <v>663</v>
      </c>
      <c r="C2504" s="276"/>
      <c r="D2504" s="386">
        <v>8</v>
      </c>
      <c r="E2504" s="386">
        <v>0.9</v>
      </c>
      <c r="F2504" s="386"/>
      <c r="G2504" s="386"/>
      <c r="H2504" s="386">
        <f>ROUND(PRODUCT(D2504:G2504),2)</f>
        <v>7.2</v>
      </c>
    </row>
    <row r="2505" spans="1:8" s="275" customFormat="1" x14ac:dyDescent="0.2">
      <c r="A2505" s="282"/>
      <c r="B2505" s="284" t="str">
        <f>"Total item "&amp;A2503</f>
        <v>Total item 13.2</v>
      </c>
      <c r="C2505" s="276"/>
      <c r="D2505" s="386"/>
      <c r="E2505" s="386"/>
      <c r="F2505" s="386"/>
      <c r="G2505" s="386"/>
      <c r="H2505" s="383">
        <f>SUM(H2504:H2504)</f>
        <v>7.2</v>
      </c>
    </row>
    <row r="2506" spans="1:8" s="275" customFormat="1" x14ac:dyDescent="0.2">
      <c r="A2506" s="282"/>
      <c r="B2506" s="126"/>
      <c r="C2506" s="119"/>
      <c r="D2506" s="384"/>
      <c r="E2506" s="384"/>
      <c r="F2506" s="384"/>
      <c r="G2506" s="384"/>
      <c r="H2506" s="384"/>
    </row>
    <row r="2507" spans="1:8" s="258" customFormat="1" ht="56.25" x14ac:dyDescent="0.2">
      <c r="A2507" s="280" t="s">
        <v>714</v>
      </c>
      <c r="B2507" s="285" t="s">
        <v>1318</v>
      </c>
      <c r="C2507" s="281" t="s">
        <v>1028</v>
      </c>
      <c r="D2507" s="383"/>
      <c r="E2507" s="383"/>
      <c r="F2507" s="383"/>
      <c r="G2507" s="383"/>
      <c r="H2507" s="383"/>
    </row>
    <row r="2508" spans="1:8" s="275" customFormat="1" x14ac:dyDescent="0.2">
      <c r="A2508" s="282"/>
      <c r="B2508" s="279" t="s">
        <v>671</v>
      </c>
      <c r="C2508" s="276"/>
      <c r="D2508" s="386">
        <v>2</v>
      </c>
      <c r="E2508" s="386">
        <v>5.75</v>
      </c>
      <c r="F2508" s="386"/>
      <c r="G2508" s="386"/>
      <c r="H2508" s="386">
        <f>ROUND(PRODUCT(D2508:G2508),2)</f>
        <v>11.5</v>
      </c>
    </row>
    <row r="2509" spans="1:8" s="275" customFormat="1" x14ac:dyDescent="0.2">
      <c r="A2509" s="282"/>
      <c r="B2509" s="279"/>
      <c r="C2509" s="276"/>
      <c r="D2509" s="386">
        <v>2</v>
      </c>
      <c r="E2509" s="386">
        <v>3.9</v>
      </c>
      <c r="F2509" s="386"/>
      <c r="G2509" s="386"/>
      <c r="H2509" s="386">
        <f t="shared" ref="H2509:H2514" si="180">ROUND(PRODUCT(D2509:G2509),2)</f>
        <v>7.8</v>
      </c>
    </row>
    <row r="2510" spans="1:8" s="275" customFormat="1" x14ac:dyDescent="0.2">
      <c r="A2510" s="282"/>
      <c r="B2510" s="279"/>
      <c r="C2510" s="276"/>
      <c r="D2510" s="386"/>
      <c r="E2510" s="386">
        <v>4.45</v>
      </c>
      <c r="F2510" s="386"/>
      <c r="G2510" s="386"/>
      <c r="H2510" s="386">
        <f t="shared" si="180"/>
        <v>4.45</v>
      </c>
    </row>
    <row r="2511" spans="1:8" s="275" customFormat="1" x14ac:dyDescent="0.2">
      <c r="A2511" s="282"/>
      <c r="B2511" s="279"/>
      <c r="C2511" s="276"/>
      <c r="D2511" s="386">
        <v>2</v>
      </c>
      <c r="E2511" s="386">
        <v>2.4</v>
      </c>
      <c r="F2511" s="386"/>
      <c r="G2511" s="386"/>
      <c r="H2511" s="386">
        <f t="shared" si="180"/>
        <v>4.8</v>
      </c>
    </row>
    <row r="2512" spans="1:8" s="275" customFormat="1" x14ac:dyDescent="0.2">
      <c r="A2512" s="282"/>
      <c r="B2512" s="279"/>
      <c r="C2512" s="276"/>
      <c r="D2512" s="386">
        <v>2</v>
      </c>
      <c r="E2512" s="386">
        <v>3.4</v>
      </c>
      <c r="F2512" s="386"/>
      <c r="G2512" s="386"/>
      <c r="H2512" s="386">
        <f t="shared" si="180"/>
        <v>6.8</v>
      </c>
    </row>
    <row r="2513" spans="1:8" s="275" customFormat="1" x14ac:dyDescent="0.2">
      <c r="A2513" s="282"/>
      <c r="B2513" s="279"/>
      <c r="C2513" s="276"/>
      <c r="D2513" s="386"/>
      <c r="E2513" s="386">
        <v>2.35</v>
      </c>
      <c r="F2513" s="386"/>
      <c r="G2513" s="386"/>
      <c r="H2513" s="386">
        <f t="shared" si="180"/>
        <v>2.35</v>
      </c>
    </row>
    <row r="2514" spans="1:8" s="275" customFormat="1" x14ac:dyDescent="0.2">
      <c r="A2514" s="282"/>
      <c r="B2514" s="279"/>
      <c r="C2514" s="276"/>
      <c r="D2514" s="386">
        <v>2</v>
      </c>
      <c r="E2514" s="386">
        <v>2.4500000000000002</v>
      </c>
      <c r="F2514" s="386"/>
      <c r="G2514" s="386"/>
      <c r="H2514" s="386">
        <f t="shared" si="180"/>
        <v>4.9000000000000004</v>
      </c>
    </row>
    <row r="2515" spans="1:8" s="275" customFormat="1" x14ac:dyDescent="0.2">
      <c r="A2515" s="282"/>
      <c r="B2515" s="284" t="str">
        <f>"Total item "&amp;A2507</f>
        <v>Total item 13.3</v>
      </c>
      <c r="C2515" s="276"/>
      <c r="D2515" s="386"/>
      <c r="E2515" s="386"/>
      <c r="F2515" s="386"/>
      <c r="G2515" s="386"/>
      <c r="H2515" s="383">
        <f>SUM(H2508:H2514)</f>
        <v>42.6</v>
      </c>
    </row>
    <row r="2516" spans="1:8" s="275" customFormat="1" x14ac:dyDescent="0.2">
      <c r="A2516" s="282"/>
      <c r="B2516" s="126"/>
      <c r="C2516" s="119"/>
      <c r="D2516" s="384"/>
      <c r="E2516" s="384"/>
      <c r="F2516" s="384"/>
      <c r="G2516" s="384"/>
      <c r="H2516" s="384"/>
    </row>
    <row r="2517" spans="1:8" s="258" customFormat="1" ht="22.5" x14ac:dyDescent="0.2">
      <c r="A2517" s="280" t="s">
        <v>95</v>
      </c>
      <c r="B2517" s="285" t="s">
        <v>785</v>
      </c>
      <c r="C2517" s="281" t="s">
        <v>49</v>
      </c>
      <c r="D2517" s="383"/>
      <c r="E2517" s="383"/>
      <c r="F2517" s="383"/>
      <c r="G2517" s="383"/>
      <c r="H2517" s="383"/>
    </row>
    <row r="2518" spans="1:8" s="275" customFormat="1" x14ac:dyDescent="0.2">
      <c r="A2518" s="282"/>
      <c r="B2518" s="279" t="s">
        <v>723</v>
      </c>
      <c r="C2518" s="276"/>
      <c r="D2518" s="386">
        <v>1</v>
      </c>
      <c r="E2518" s="386"/>
      <c r="F2518" s="386"/>
      <c r="G2518" s="386"/>
      <c r="H2518" s="386">
        <f>ROUND(PRODUCT(D2518:G2518),2)</f>
        <v>1</v>
      </c>
    </row>
    <row r="2519" spans="1:8" s="275" customFormat="1" x14ac:dyDescent="0.2">
      <c r="A2519" s="282"/>
      <c r="B2519" s="284" t="str">
        <f>"Total item "&amp;A2517</f>
        <v>Total item 13.4</v>
      </c>
      <c r="C2519" s="276"/>
      <c r="D2519" s="386"/>
      <c r="E2519" s="386"/>
      <c r="F2519" s="386"/>
      <c r="G2519" s="386"/>
      <c r="H2519" s="383">
        <f>SUM(H2518:H2518)</f>
        <v>1</v>
      </c>
    </row>
    <row r="2520" spans="1:8" s="275" customFormat="1" x14ac:dyDescent="0.2">
      <c r="A2520" s="282"/>
      <c r="B2520" s="126"/>
      <c r="C2520" s="119"/>
      <c r="D2520" s="384"/>
      <c r="E2520" s="384"/>
      <c r="F2520" s="384"/>
      <c r="G2520" s="384"/>
      <c r="H2520" s="384"/>
    </row>
    <row r="2521" spans="1:8" s="258" customFormat="1" ht="22.5" x14ac:dyDescent="0.2">
      <c r="A2521" s="280" t="s">
        <v>724</v>
      </c>
      <c r="B2521" s="285" t="s">
        <v>1456</v>
      </c>
      <c r="C2521" s="281" t="s">
        <v>49</v>
      </c>
      <c r="D2521" s="383"/>
      <c r="E2521" s="383"/>
      <c r="F2521" s="383"/>
      <c r="G2521" s="383"/>
      <c r="H2521" s="383"/>
    </row>
    <row r="2522" spans="1:8" s="275" customFormat="1" x14ac:dyDescent="0.2">
      <c r="A2522" s="282"/>
      <c r="B2522" s="279"/>
      <c r="C2522" s="276"/>
      <c r="D2522" s="386">
        <v>2</v>
      </c>
      <c r="E2522" s="386"/>
      <c r="F2522" s="386"/>
      <c r="G2522" s="386"/>
      <c r="H2522" s="386">
        <f>ROUND(PRODUCT(D2522:G2522),2)</f>
        <v>2</v>
      </c>
    </row>
    <row r="2523" spans="1:8" s="275" customFormat="1" x14ac:dyDescent="0.2">
      <c r="A2523" s="282"/>
      <c r="B2523" s="284" t="str">
        <f>"Total item "&amp;A2521</f>
        <v>Total item 13.5</v>
      </c>
      <c r="C2523" s="276"/>
      <c r="D2523" s="386"/>
      <c r="E2523" s="386"/>
      <c r="F2523" s="386"/>
      <c r="G2523" s="386"/>
      <c r="H2523" s="383">
        <f>SUM(H2522:H2522)</f>
        <v>2</v>
      </c>
    </row>
    <row r="2524" spans="1:8" s="275" customFormat="1" x14ac:dyDescent="0.2">
      <c r="A2524" s="282"/>
      <c r="B2524" s="126"/>
      <c r="C2524" s="119"/>
      <c r="D2524" s="384"/>
      <c r="E2524" s="384"/>
      <c r="F2524" s="384"/>
      <c r="G2524" s="384"/>
      <c r="H2524" s="384"/>
    </row>
    <row r="2525" spans="1:8" s="258" customFormat="1" ht="22.5" x14ac:dyDescent="0.2">
      <c r="A2525" s="280" t="s">
        <v>725</v>
      </c>
      <c r="B2525" s="285" t="s">
        <v>1446</v>
      </c>
      <c r="C2525" s="281" t="s">
        <v>49</v>
      </c>
      <c r="D2525" s="383"/>
      <c r="E2525" s="383"/>
      <c r="F2525" s="383"/>
      <c r="G2525" s="383"/>
      <c r="H2525" s="383"/>
    </row>
    <row r="2526" spans="1:8" s="275" customFormat="1" x14ac:dyDescent="0.2">
      <c r="A2526" s="282"/>
      <c r="B2526" s="279" t="s">
        <v>1447</v>
      </c>
      <c r="C2526" s="276"/>
      <c r="D2526" s="386">
        <v>1</v>
      </c>
      <c r="E2526" s="386"/>
      <c r="F2526" s="386"/>
      <c r="G2526" s="386"/>
      <c r="H2526" s="386">
        <f>ROUND(PRODUCT(D2526:G2526),2)</f>
        <v>1</v>
      </c>
    </row>
    <row r="2527" spans="1:8" s="275" customFormat="1" x14ac:dyDescent="0.2">
      <c r="A2527" s="282"/>
      <c r="B2527" s="284" t="str">
        <f>"Total item "&amp;A2525</f>
        <v>Total item 13.6</v>
      </c>
      <c r="C2527" s="276"/>
      <c r="D2527" s="386"/>
      <c r="E2527" s="386"/>
      <c r="F2527" s="386"/>
      <c r="G2527" s="386"/>
      <c r="H2527" s="383">
        <f>SUM(H2526:H2526)</f>
        <v>1</v>
      </c>
    </row>
    <row r="2528" spans="1:8" s="275" customFormat="1" x14ac:dyDescent="0.2">
      <c r="A2528" s="282"/>
      <c r="B2528" s="126"/>
      <c r="C2528" s="119"/>
      <c r="D2528" s="384"/>
      <c r="E2528" s="384"/>
      <c r="F2528" s="384"/>
      <c r="G2528" s="384"/>
      <c r="H2528" s="384"/>
    </row>
    <row r="2529" spans="1:10" s="258" customFormat="1" x14ac:dyDescent="0.2">
      <c r="A2529" s="280" t="s">
        <v>981</v>
      </c>
      <c r="B2529" s="285" t="s">
        <v>870</v>
      </c>
      <c r="C2529" s="281" t="s">
        <v>11</v>
      </c>
      <c r="D2529" s="383"/>
      <c r="E2529" s="383"/>
      <c r="F2529" s="383"/>
      <c r="G2529" s="383"/>
      <c r="H2529" s="383"/>
    </row>
    <row r="2530" spans="1:10" s="275" customFormat="1" x14ac:dyDescent="0.2">
      <c r="A2530" s="282"/>
      <c r="B2530" s="279" t="s">
        <v>871</v>
      </c>
      <c r="C2530" s="276"/>
      <c r="D2530" s="386">
        <v>14</v>
      </c>
      <c r="E2530" s="386">
        <v>2.16</v>
      </c>
      <c r="F2530" s="386"/>
      <c r="G2530" s="386"/>
      <c r="H2530" s="386">
        <f>ROUND(PRODUCT(D2530:G2530),2)</f>
        <v>30.24</v>
      </c>
      <c r="J2530" s="208"/>
    </row>
    <row r="2531" spans="1:10" s="275" customFormat="1" x14ac:dyDescent="0.2">
      <c r="A2531" s="282"/>
      <c r="B2531" s="284" t="str">
        <f>"Total item "&amp;A2529</f>
        <v>Total item 13.7</v>
      </c>
      <c r="C2531" s="276"/>
      <c r="D2531" s="386"/>
      <c r="E2531" s="386"/>
      <c r="F2531" s="386"/>
      <c r="G2531" s="386"/>
      <c r="H2531" s="383">
        <f>SUM(H2530:H2530)</f>
        <v>30.24</v>
      </c>
    </row>
    <row r="2532" spans="1:10" s="275" customFormat="1" x14ac:dyDescent="0.2">
      <c r="A2532" s="52"/>
      <c r="B2532" s="57"/>
      <c r="C2532" s="53"/>
      <c r="D2532" s="425"/>
      <c r="E2532" s="425"/>
      <c r="F2532" s="425"/>
      <c r="G2532" s="425"/>
      <c r="H2532" s="425"/>
    </row>
    <row r="2533" spans="1:10" s="258" customFormat="1" ht="22.5" x14ac:dyDescent="0.2">
      <c r="A2533" s="280" t="s">
        <v>1422</v>
      </c>
      <c r="B2533" s="285" t="s">
        <v>1322</v>
      </c>
      <c r="C2533" s="281" t="s">
        <v>1108</v>
      </c>
      <c r="D2533" s="383"/>
      <c r="E2533" s="383"/>
      <c r="F2533" s="383"/>
      <c r="G2533" s="383"/>
      <c r="H2533" s="383"/>
    </row>
    <row r="2534" spans="1:10" s="275" customFormat="1" x14ac:dyDescent="0.2">
      <c r="A2534" s="282"/>
      <c r="B2534" s="279" t="s">
        <v>1455</v>
      </c>
      <c r="C2534" s="276"/>
      <c r="D2534" s="386"/>
      <c r="E2534" s="386">
        <v>2826.9</v>
      </c>
      <c r="F2534" s="386"/>
      <c r="G2534" s="386"/>
      <c r="H2534" s="386">
        <f>ROUND(PRODUCT(D2534:G2534),2)</f>
        <v>2826.9</v>
      </c>
      <c r="J2534" s="208"/>
    </row>
    <row r="2535" spans="1:10" s="275" customFormat="1" x14ac:dyDescent="0.2">
      <c r="A2535" s="282"/>
      <c r="B2535" s="279" t="s">
        <v>301</v>
      </c>
      <c r="C2535" s="276"/>
      <c r="D2535" s="386"/>
      <c r="E2535" s="386">
        <v>31.91</v>
      </c>
      <c r="F2535" s="386"/>
      <c r="G2535" s="386"/>
      <c r="H2535" s="386">
        <f>ROUND(PRODUCT(D2535:G2535),2)</f>
        <v>31.91</v>
      </c>
      <c r="J2535" s="208"/>
    </row>
    <row r="2536" spans="1:10" s="275" customFormat="1" x14ac:dyDescent="0.2">
      <c r="A2536" s="282"/>
      <c r="B2536" s="284" t="str">
        <f>"Total item "&amp;A2533</f>
        <v>Total item 13.8</v>
      </c>
      <c r="C2536" s="276"/>
      <c r="D2536" s="386"/>
      <c r="E2536" s="386"/>
      <c r="F2536" s="386"/>
      <c r="G2536" s="386"/>
      <c r="H2536" s="383">
        <f>SUM(H2534:H2535)</f>
        <v>2858.81</v>
      </c>
    </row>
    <row r="2537" spans="1:10" s="275" customFormat="1" x14ac:dyDescent="0.2">
      <c r="A2537" s="282"/>
      <c r="B2537" s="284"/>
      <c r="C2537" s="276"/>
      <c r="D2537" s="386"/>
      <c r="E2537" s="386"/>
      <c r="F2537" s="386"/>
      <c r="G2537" s="386"/>
      <c r="H2537" s="386"/>
    </row>
    <row r="2538" spans="1:10" s="107" customFormat="1" x14ac:dyDescent="0.2">
      <c r="A2538" s="121" t="s">
        <v>943</v>
      </c>
      <c r="B2538" s="122" t="s">
        <v>944</v>
      </c>
      <c r="C2538" s="123"/>
      <c r="D2538" s="389"/>
      <c r="E2538" s="389"/>
      <c r="F2538" s="389"/>
      <c r="G2538" s="389"/>
      <c r="H2538" s="389"/>
    </row>
    <row r="2539" spans="1:10" s="275" customFormat="1" x14ac:dyDescent="0.2">
      <c r="A2539" s="308"/>
      <c r="B2539" s="309"/>
      <c r="C2539" s="310"/>
      <c r="D2539" s="422"/>
      <c r="E2539" s="422"/>
      <c r="F2539" s="422"/>
      <c r="G2539" s="422"/>
      <c r="H2539" s="422"/>
    </row>
    <row r="2540" spans="1:10" s="316" customFormat="1" ht="22.5" x14ac:dyDescent="0.2">
      <c r="A2540" s="280" t="s">
        <v>946</v>
      </c>
      <c r="B2540" s="322" t="s">
        <v>945</v>
      </c>
      <c r="C2540" s="281" t="s">
        <v>1279</v>
      </c>
      <c r="D2540" s="383"/>
      <c r="E2540" s="383"/>
      <c r="F2540" s="383"/>
      <c r="G2540" s="383"/>
      <c r="H2540" s="383"/>
    </row>
    <row r="2541" spans="1:10" s="317" customFormat="1" ht="22.5" x14ac:dyDescent="0.2">
      <c r="A2541" s="282"/>
      <c r="B2541" s="323" t="s">
        <v>1016</v>
      </c>
      <c r="C2541" s="319"/>
      <c r="D2541" s="423"/>
      <c r="E2541" s="386">
        <f>1*8*4</f>
        <v>32</v>
      </c>
      <c r="F2541" s="461" t="s">
        <v>1013</v>
      </c>
      <c r="G2541" s="386"/>
      <c r="H2541" s="386"/>
    </row>
    <row r="2542" spans="1:10" s="317" customFormat="1" x14ac:dyDescent="0.2">
      <c r="A2542" s="282"/>
      <c r="B2542" s="323" t="s">
        <v>1448</v>
      </c>
      <c r="C2542" s="319"/>
      <c r="D2542" s="423"/>
      <c r="E2542" s="386">
        <f>E2541/220</f>
        <v>0.14545454545454545</v>
      </c>
      <c r="F2542" s="461" t="s">
        <v>1014</v>
      </c>
      <c r="G2542" s="386"/>
      <c r="H2542" s="386"/>
    </row>
    <row r="2543" spans="1:10" s="317" customFormat="1" x14ac:dyDescent="0.2">
      <c r="A2543" s="282"/>
      <c r="B2543" s="323" t="s">
        <v>1454</v>
      </c>
      <c r="C2543" s="319"/>
      <c r="D2543" s="423"/>
      <c r="E2543" s="386">
        <f>8*E2542</f>
        <v>1.1636363636363636</v>
      </c>
      <c r="F2543" s="461" t="s">
        <v>1015</v>
      </c>
      <c r="G2543" s="386"/>
      <c r="H2543" s="386">
        <f t="shared" ref="H2543" si="181">ROUND(PRODUCT(D2543:G2543),2)</f>
        <v>1.1599999999999999</v>
      </c>
    </row>
    <row r="2544" spans="1:10" s="317" customFormat="1" x14ac:dyDescent="0.2">
      <c r="A2544" s="282"/>
      <c r="B2544" s="284" t="str">
        <f>"Total item "&amp;A2540</f>
        <v>Total item 14.1</v>
      </c>
      <c r="C2544" s="276"/>
      <c r="D2544" s="386"/>
      <c r="E2544" s="386"/>
      <c r="F2544" s="386"/>
      <c r="G2544" s="386"/>
      <c r="H2544" s="383">
        <f>SUM(H2543)</f>
        <v>1.1599999999999999</v>
      </c>
    </row>
    <row r="2545" spans="1:8" s="318" customFormat="1" x14ac:dyDescent="0.2">
      <c r="A2545" s="282"/>
      <c r="B2545" s="118"/>
      <c r="C2545" s="119"/>
      <c r="D2545" s="384"/>
      <c r="E2545" s="384"/>
      <c r="F2545" s="384"/>
      <c r="G2545" s="384"/>
      <c r="H2545" s="384"/>
    </row>
    <row r="2546" spans="1:8" s="316" customFormat="1" ht="22.5" x14ac:dyDescent="0.2">
      <c r="A2546" s="280" t="s">
        <v>947</v>
      </c>
      <c r="B2546" s="322" t="s">
        <v>1281</v>
      </c>
      <c r="C2546" s="281" t="s">
        <v>1279</v>
      </c>
      <c r="D2546" s="383"/>
      <c r="E2546" s="383"/>
      <c r="F2546" s="383"/>
      <c r="G2546" s="383"/>
      <c r="H2546" s="383"/>
    </row>
    <row r="2547" spans="1:8" s="317" customFormat="1" x14ac:dyDescent="0.2">
      <c r="A2547" s="282"/>
      <c r="B2547" s="279" t="s">
        <v>1178</v>
      </c>
      <c r="C2547" s="276"/>
      <c r="D2547" s="386"/>
      <c r="E2547" s="386">
        <v>0.5</v>
      </c>
      <c r="F2547" s="461" t="s">
        <v>1014</v>
      </c>
      <c r="G2547" s="386"/>
      <c r="H2547" s="386"/>
    </row>
    <row r="2548" spans="1:8" s="317" customFormat="1" x14ac:dyDescent="0.2">
      <c r="A2548" s="282"/>
      <c r="B2548" s="323" t="s">
        <v>1454</v>
      </c>
      <c r="C2548" s="276"/>
      <c r="D2548" s="386"/>
      <c r="E2548" s="386">
        <f>8*E2547</f>
        <v>4</v>
      </c>
      <c r="F2548" s="461" t="s">
        <v>1015</v>
      </c>
      <c r="G2548" s="386"/>
      <c r="H2548" s="386">
        <f>E2548</f>
        <v>4</v>
      </c>
    </row>
    <row r="2549" spans="1:8" s="275" customFormat="1" x14ac:dyDescent="0.2">
      <c r="A2549" s="312"/>
      <c r="B2549" s="313" t="str">
        <f>"Total item "&amp;A2546</f>
        <v>Total item 14.2</v>
      </c>
      <c r="C2549" s="314"/>
      <c r="D2549" s="400"/>
      <c r="E2549" s="386"/>
      <c r="F2549" s="386"/>
      <c r="G2549" s="386"/>
      <c r="H2549" s="424">
        <f>SUM(H2548)</f>
        <v>4</v>
      </c>
    </row>
    <row r="2550" spans="1:8" s="275" customFormat="1" x14ac:dyDescent="0.2">
      <c r="A2550" s="52"/>
      <c r="B2550" s="57"/>
      <c r="C2550" s="53"/>
      <c r="D2550" s="425"/>
      <c r="E2550" s="425"/>
      <c r="F2550" s="425"/>
      <c r="G2550" s="425"/>
      <c r="H2550" s="425"/>
    </row>
  </sheetData>
  <mergeCells count="3">
    <mergeCell ref="A1:H1"/>
    <mergeCell ref="A2:H2"/>
    <mergeCell ref="A4:H4"/>
  </mergeCells>
  <printOptions horizontalCentered="1"/>
  <pageMargins left="0.59055118110236227" right="0.39370078740157483" top="1.5748031496062993" bottom="0.59055118110236227" header="0.39370078740157483" footer="0.39370078740157483"/>
  <pageSetup paperSize="9" orientation="portrait" r:id="rId1"/>
  <headerFooter>
    <oddFooter>&amp;R&amp;"Arial,Normal"&amp;8Pág.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>
    <tabColor rgb="FF00B050"/>
  </sheetPr>
  <dimension ref="A1:O65"/>
  <sheetViews>
    <sheetView view="pageBreakPreview" topLeftCell="A9" zoomScaleNormal="100" zoomScaleSheetLayoutView="100" workbookViewId="0">
      <pane ySplit="690" activePane="bottomLeft"/>
      <selection activeCell="G45" sqref="G45"/>
      <selection pane="bottomLeft" activeCell="E72" sqref="E72"/>
    </sheetView>
  </sheetViews>
  <sheetFormatPr defaultColWidth="9.140625" defaultRowHeight="13.5" x14ac:dyDescent="0.3"/>
  <cols>
    <col min="1" max="1" width="5.5703125" style="1" customWidth="1"/>
    <col min="2" max="2" width="26.5703125" style="1" customWidth="1"/>
    <col min="3" max="3" width="11.5703125" style="1" customWidth="1"/>
    <col min="4" max="7" width="10.42578125" style="1" customWidth="1"/>
    <col min="8" max="11" width="12" style="1" bestFit="1" customWidth="1"/>
    <col min="12" max="12" width="9.140625" style="1"/>
    <col min="13" max="13" width="10" style="1" bestFit="1" customWidth="1"/>
    <col min="14" max="16384" width="9.140625" style="1"/>
  </cols>
  <sheetData>
    <row r="1" spans="1:13" ht="18.75" x14ac:dyDescent="0.3">
      <c r="A1" s="482" t="s">
        <v>44</v>
      </c>
      <c r="B1" s="482"/>
      <c r="C1" s="482"/>
      <c r="D1" s="482"/>
      <c r="E1" s="482"/>
      <c r="F1" s="482"/>
      <c r="G1" s="482"/>
      <c r="H1" s="482"/>
      <c r="I1" s="482"/>
      <c r="J1" s="482"/>
      <c r="K1" s="306"/>
    </row>
    <row r="2" spans="1:13" ht="10.9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s="4" customFormat="1" ht="13.15" x14ac:dyDescent="0.25">
      <c r="A3" s="3" t="str">
        <f>'PLANILHA GLOBAL'!A6</f>
        <v>OBRA: CONCLUSÃO DA OBRA REMANESCENTE DE REFORMA E AMPLIAÇÃO DA CÂMARA MUNICIPAL DO CABO DE SANTO AGOSTINHO</v>
      </c>
      <c r="C3" s="5"/>
      <c r="D3" s="5"/>
      <c r="E3" s="5"/>
      <c r="F3" s="5"/>
      <c r="G3" s="5"/>
      <c r="H3" s="5"/>
      <c r="I3" s="5"/>
      <c r="J3" s="5"/>
      <c r="K3" s="5"/>
    </row>
    <row r="4" spans="1:13" s="4" customFormat="1" ht="13.15" x14ac:dyDescent="0.25">
      <c r="A4" s="3" t="str">
        <f>'PLANILHA GLOBAL'!A7</f>
        <v>LOCALIZAÇÃO: RUA TENENTE MANOEL DA SILVA, 131, CENTRO, CABO DE SANTO AGOSTINHO - PE.</v>
      </c>
      <c r="C4" s="5"/>
      <c r="D4" s="5"/>
      <c r="E4" s="5"/>
      <c r="F4" s="5"/>
      <c r="G4" s="5"/>
      <c r="H4" s="5"/>
      <c r="I4" s="5"/>
      <c r="J4" s="5"/>
      <c r="K4" s="5"/>
    </row>
    <row r="5" spans="1:13" s="4" customFormat="1" ht="13.15" x14ac:dyDescent="0.25">
      <c r="A5" s="3" t="str">
        <f>'PLANILHA GLOBAL'!A8</f>
        <v>FONTES DE PREÇOS: SINAPI NOVEMBRO-2019</v>
      </c>
      <c r="C5" s="5"/>
      <c r="D5" s="5"/>
      <c r="E5" s="5"/>
      <c r="F5" s="5"/>
      <c r="G5" s="5"/>
      <c r="H5" s="5"/>
      <c r="I5" s="5"/>
      <c r="J5" s="5"/>
      <c r="K5" s="5"/>
    </row>
    <row r="6" spans="1:13" s="4" customFormat="1" ht="13.15" x14ac:dyDescent="0.25">
      <c r="A6" s="3" t="str">
        <f>'PLANILHA GLOBAL'!A9</f>
        <v>BDI ADOTADO: 21,14% (EDIFICAÇÕES) / ENCARGOS SOCIAIS SEM DESONERAÇÃO: 119,38%(HORA) 73,70%(MÊS)</v>
      </c>
      <c r="C6" s="5"/>
      <c r="D6" s="5"/>
      <c r="E6" s="5"/>
      <c r="F6" s="5"/>
      <c r="G6" s="5"/>
      <c r="H6" s="5"/>
      <c r="I6" s="5"/>
      <c r="J6" s="5"/>
      <c r="K6" s="5"/>
    </row>
    <row r="7" spans="1:13" s="4" customFormat="1" ht="13.15" x14ac:dyDescent="0.25">
      <c r="A7" s="3" t="str">
        <f>'PLANILHA GLOBAL'!A10</f>
        <v>DATA: JANEIRO/2020</v>
      </c>
      <c r="C7" s="5"/>
      <c r="D7" s="5"/>
      <c r="E7" s="5"/>
      <c r="F7" s="5"/>
      <c r="G7" s="5"/>
      <c r="H7" s="5"/>
      <c r="I7" s="5"/>
      <c r="J7" s="5"/>
      <c r="K7" s="5"/>
    </row>
    <row r="8" spans="1:13" ht="10.9" x14ac:dyDescent="0.25">
      <c r="A8" s="244"/>
      <c r="B8" s="244"/>
      <c r="C8" s="245"/>
      <c r="D8" s="246"/>
      <c r="E8" s="246"/>
      <c r="F8" s="246"/>
      <c r="G8" s="246"/>
      <c r="H8" s="246"/>
      <c r="I8" s="246"/>
      <c r="J8" s="246"/>
      <c r="K8" s="246"/>
    </row>
    <row r="9" spans="1:13" s="433" customFormat="1" ht="11.25" x14ac:dyDescent="0.2">
      <c r="A9" s="483" t="s">
        <v>45</v>
      </c>
      <c r="B9" s="483" t="s">
        <v>46</v>
      </c>
      <c r="C9" s="484" t="s">
        <v>48</v>
      </c>
      <c r="D9" s="479" t="s">
        <v>47</v>
      </c>
      <c r="E9" s="479"/>
      <c r="F9" s="479"/>
      <c r="G9" s="479"/>
      <c r="H9" s="479"/>
      <c r="I9" s="479"/>
      <c r="J9" s="479"/>
      <c r="K9" s="479"/>
    </row>
    <row r="10" spans="1:13" s="433" customFormat="1" ht="11.25" x14ac:dyDescent="0.2">
      <c r="A10" s="483"/>
      <c r="B10" s="483"/>
      <c r="C10" s="484"/>
      <c r="D10" s="434" t="s">
        <v>155</v>
      </c>
      <c r="E10" s="434" t="s">
        <v>156</v>
      </c>
      <c r="F10" s="434" t="s">
        <v>157</v>
      </c>
      <c r="G10" s="434" t="s">
        <v>158</v>
      </c>
      <c r="H10" s="434" t="s">
        <v>159</v>
      </c>
      <c r="I10" s="434" t="s">
        <v>160</v>
      </c>
      <c r="J10" s="434" t="s">
        <v>161</v>
      </c>
      <c r="K10" s="434" t="s">
        <v>154</v>
      </c>
    </row>
    <row r="11" spans="1:13" s="438" customFormat="1" ht="10.15" x14ac:dyDescent="0.2">
      <c r="A11" s="435"/>
      <c r="B11" s="436"/>
      <c r="C11" s="437"/>
      <c r="D11" s="434"/>
      <c r="E11" s="434"/>
      <c r="F11" s="434"/>
      <c r="G11" s="434"/>
      <c r="H11" s="434"/>
      <c r="I11" s="434"/>
      <c r="J11" s="434"/>
      <c r="K11" s="434"/>
    </row>
    <row r="12" spans="1:13" s="133" customFormat="1" ht="11.25" x14ac:dyDescent="0.2">
      <c r="A12" s="439" t="s">
        <v>8</v>
      </c>
      <c r="B12" s="440" t="str">
        <f>'PLANILHA GLOBAL'!D14</f>
        <v>SERVIÇOS PRELIMINARES</v>
      </c>
      <c r="C12" s="441">
        <f>'PLANILHA GLOBAL'!N14</f>
        <v>27081.739999999998</v>
      </c>
      <c r="D12" s="441">
        <f>ROUND($C12*D13,2)</f>
        <v>27081.74</v>
      </c>
      <c r="E12" s="434"/>
      <c r="F12" s="434"/>
      <c r="G12" s="434"/>
      <c r="H12" s="434"/>
      <c r="I12" s="434"/>
      <c r="J12" s="434"/>
      <c r="K12" s="434"/>
      <c r="M12" s="460">
        <f>C12-SUM(D12:K12)</f>
        <v>0</v>
      </c>
    </row>
    <row r="13" spans="1:13" s="133" customFormat="1" ht="10.15" x14ac:dyDescent="0.2">
      <c r="A13" s="435"/>
      <c r="B13" s="436"/>
      <c r="C13" s="455">
        <f>C12/$C$54</f>
        <v>1.1941865705882709E-2</v>
      </c>
      <c r="D13" s="456">
        <v>1</v>
      </c>
      <c r="E13" s="434"/>
      <c r="F13" s="434"/>
      <c r="G13" s="434"/>
      <c r="H13" s="434"/>
      <c r="I13" s="434"/>
      <c r="J13" s="434"/>
      <c r="K13" s="434"/>
      <c r="M13" s="414"/>
    </row>
    <row r="14" spans="1:13" s="133" customFormat="1" ht="10.15" x14ac:dyDescent="0.2">
      <c r="A14" s="435"/>
      <c r="B14" s="436"/>
      <c r="C14" s="437"/>
      <c r="D14" s="434"/>
      <c r="E14" s="434"/>
      <c r="F14" s="434"/>
      <c r="G14" s="434"/>
      <c r="H14" s="434"/>
      <c r="I14" s="434"/>
      <c r="J14" s="434"/>
      <c r="K14" s="434"/>
      <c r="M14" s="414"/>
    </row>
    <row r="15" spans="1:13" s="133" customFormat="1" ht="10.15" x14ac:dyDescent="0.2">
      <c r="A15" s="439" t="s">
        <v>13</v>
      </c>
      <c r="B15" s="442" t="str">
        <f>'PLANILHA GLOBAL'!D130</f>
        <v>TRABALHOS EM TERRA</v>
      </c>
      <c r="C15" s="443">
        <f>'PLANILHA GLOBAL'!N130</f>
        <v>2339.58</v>
      </c>
      <c r="D15" s="441">
        <f>ROUND($C15*D16,2)</f>
        <v>701.87</v>
      </c>
      <c r="E15" s="441">
        <f>ROUND($C15*E16,2)</f>
        <v>1637.71</v>
      </c>
      <c r="F15" s="434"/>
      <c r="G15" s="434"/>
      <c r="H15" s="434"/>
      <c r="I15" s="434"/>
      <c r="J15" s="434"/>
      <c r="K15" s="434"/>
      <c r="M15" s="460">
        <f>C15-SUM(D15:K15)</f>
        <v>0</v>
      </c>
    </row>
    <row r="16" spans="1:13" s="133" customFormat="1" ht="10.15" x14ac:dyDescent="0.2">
      <c r="A16" s="435"/>
      <c r="B16" s="436"/>
      <c r="C16" s="455">
        <f>C15/$C$54</f>
        <v>1.0316526991311884E-3</v>
      </c>
      <c r="D16" s="456">
        <v>0.3</v>
      </c>
      <c r="E16" s="456">
        <v>0.7</v>
      </c>
      <c r="F16" s="434"/>
      <c r="G16" s="434"/>
      <c r="H16" s="434"/>
      <c r="I16" s="457"/>
      <c r="J16" s="457"/>
      <c r="K16" s="434"/>
      <c r="M16" s="414"/>
    </row>
    <row r="17" spans="1:13" s="133" customFormat="1" ht="10.15" x14ac:dyDescent="0.2">
      <c r="A17" s="435"/>
      <c r="B17" s="444"/>
      <c r="C17" s="437"/>
      <c r="D17" s="434"/>
      <c r="E17" s="434"/>
      <c r="F17" s="434"/>
      <c r="G17" s="434"/>
      <c r="H17" s="434"/>
      <c r="I17" s="457"/>
      <c r="J17" s="457"/>
      <c r="K17" s="434"/>
      <c r="M17" s="414"/>
    </row>
    <row r="18" spans="1:13" s="133" customFormat="1" ht="10.15" x14ac:dyDescent="0.2">
      <c r="A18" s="439" t="s">
        <v>15</v>
      </c>
      <c r="B18" s="440" t="str">
        <f>'PLANILHA GLOBAL'!D161</f>
        <v>INFRAESTRUTURA</v>
      </c>
      <c r="C18" s="441">
        <f>'PLANILHA GLOBAL'!N161</f>
        <v>9215.51</v>
      </c>
      <c r="D18" s="434"/>
      <c r="E18" s="434"/>
      <c r="F18" s="441">
        <f t="shared" ref="F18" si="0">ROUND($C18*F19,2)</f>
        <v>4607.76</v>
      </c>
      <c r="G18" s="441">
        <f>ROUND($C18*G19,2)-0.01</f>
        <v>4607.75</v>
      </c>
      <c r="H18" s="434"/>
      <c r="I18" s="457"/>
      <c r="J18" s="457"/>
      <c r="K18" s="434"/>
      <c r="M18" s="460">
        <f>C18-SUM(D18:K18)</f>
        <v>0</v>
      </c>
    </row>
    <row r="19" spans="1:13" s="133" customFormat="1" ht="10.15" x14ac:dyDescent="0.2">
      <c r="A19" s="435"/>
      <c r="B19" s="436"/>
      <c r="C19" s="455">
        <f>C18/$C$54</f>
        <v>4.0636378176298555E-3</v>
      </c>
      <c r="D19" s="434"/>
      <c r="E19" s="434"/>
      <c r="F19" s="456">
        <v>0.5</v>
      </c>
      <c r="G19" s="456">
        <v>0.5</v>
      </c>
      <c r="H19" s="434"/>
      <c r="I19" s="457"/>
      <c r="J19" s="457"/>
      <c r="K19" s="434"/>
      <c r="M19" s="414"/>
    </row>
    <row r="20" spans="1:13" s="133" customFormat="1" ht="10.15" x14ac:dyDescent="0.2">
      <c r="A20" s="435"/>
      <c r="B20" s="436"/>
      <c r="C20" s="437"/>
      <c r="D20" s="434"/>
      <c r="E20" s="434"/>
      <c r="F20" s="434"/>
      <c r="G20" s="434"/>
      <c r="H20" s="434"/>
      <c r="I20" s="457"/>
      <c r="J20" s="457"/>
      <c r="K20" s="434"/>
      <c r="M20" s="414"/>
    </row>
    <row r="21" spans="1:13" s="133" customFormat="1" ht="10.15" x14ac:dyDescent="0.2">
      <c r="A21" s="439" t="s">
        <v>20</v>
      </c>
      <c r="B21" s="440" t="str">
        <f>'PLANILHA GLOBAL'!D241</f>
        <v>ESTRUTURA</v>
      </c>
      <c r="C21" s="441">
        <f>'PLANILHA GLOBAL'!N241</f>
        <v>360691.18000000005</v>
      </c>
      <c r="D21" s="441">
        <f t="shared" ref="D21:F21" si="1">ROUND($C21*D22,2)</f>
        <v>90172.800000000003</v>
      </c>
      <c r="E21" s="441">
        <f t="shared" si="1"/>
        <v>90172.800000000003</v>
      </c>
      <c r="F21" s="441">
        <f t="shared" si="1"/>
        <v>90172.800000000003</v>
      </c>
      <c r="G21" s="441">
        <f>ROUND($C21*G22,2)-0.02</f>
        <v>90172.78</v>
      </c>
      <c r="H21" s="434"/>
      <c r="I21" s="457"/>
      <c r="J21" s="457"/>
      <c r="K21" s="434"/>
      <c r="M21" s="460">
        <f>C21-SUM(D21:K21)</f>
        <v>0</v>
      </c>
    </row>
    <row r="22" spans="1:13" s="133" customFormat="1" ht="10.15" x14ac:dyDescent="0.2">
      <c r="A22" s="435"/>
      <c r="B22" s="436"/>
      <c r="C22" s="455">
        <f>C21/$C$54</f>
        <v>0.15904907265398635</v>
      </c>
      <c r="D22" s="456">
        <v>0.25</v>
      </c>
      <c r="E22" s="456">
        <v>0.25</v>
      </c>
      <c r="F22" s="456">
        <v>0.25</v>
      </c>
      <c r="G22" s="456">
        <v>0.25</v>
      </c>
      <c r="H22" s="434"/>
      <c r="I22" s="457"/>
      <c r="J22" s="457"/>
      <c r="K22" s="457"/>
      <c r="M22" s="414"/>
    </row>
    <row r="23" spans="1:13" s="133" customFormat="1" ht="10.15" x14ac:dyDescent="0.2">
      <c r="A23" s="435"/>
      <c r="B23" s="436"/>
      <c r="C23" s="434"/>
      <c r="D23" s="434"/>
      <c r="E23" s="434"/>
      <c r="F23" s="434"/>
      <c r="G23" s="434"/>
      <c r="H23" s="434"/>
      <c r="I23" s="457"/>
      <c r="J23" s="457"/>
      <c r="K23" s="457"/>
      <c r="M23" s="414"/>
    </row>
    <row r="24" spans="1:13" s="133" customFormat="1" ht="10.15" x14ac:dyDescent="0.2">
      <c r="A24" s="439" t="s">
        <v>25</v>
      </c>
      <c r="B24" s="440" t="str">
        <f>'PLANILHA GLOBAL'!D406</f>
        <v>PAREDES E REVESTIMENTOS</v>
      </c>
      <c r="C24" s="441">
        <f>'PLANILHA GLOBAL'!N406</f>
        <v>336819.47</v>
      </c>
      <c r="D24" s="434"/>
      <c r="E24" s="434"/>
      <c r="F24" s="441">
        <f t="shared" ref="F24:G24" si="2">ROUND($C24*F25,2)</f>
        <v>202091.68</v>
      </c>
      <c r="G24" s="441">
        <f t="shared" si="2"/>
        <v>67363.89</v>
      </c>
      <c r="H24" s="441">
        <f>ROUND($C24*H25,2)+0.01</f>
        <v>67363.899999999994</v>
      </c>
      <c r="I24" s="457"/>
      <c r="J24" s="457"/>
      <c r="K24" s="457"/>
      <c r="M24" s="460">
        <f>C24-SUM(D24:K24)</f>
        <v>0</v>
      </c>
    </row>
    <row r="25" spans="1:13" s="133" customFormat="1" ht="10.15" x14ac:dyDescent="0.2">
      <c r="A25" s="435"/>
      <c r="B25" s="436"/>
      <c r="C25" s="455">
        <f>C24/$C$54</f>
        <v>0.14852269011764346</v>
      </c>
      <c r="D25" s="434"/>
      <c r="E25" s="434"/>
      <c r="F25" s="456">
        <v>0.6</v>
      </c>
      <c r="G25" s="456">
        <v>0.2</v>
      </c>
      <c r="H25" s="456">
        <v>0.2</v>
      </c>
      <c r="I25" s="457"/>
      <c r="J25" s="457"/>
      <c r="K25" s="457"/>
      <c r="M25" s="414"/>
    </row>
    <row r="26" spans="1:13" s="133" customFormat="1" ht="10.15" x14ac:dyDescent="0.2">
      <c r="A26" s="435"/>
      <c r="B26" s="436"/>
      <c r="C26" s="437"/>
      <c r="D26" s="434"/>
      <c r="E26" s="434"/>
      <c r="F26" s="434"/>
      <c r="G26" s="434"/>
      <c r="H26" s="434"/>
      <c r="I26" s="434"/>
      <c r="J26" s="434"/>
      <c r="K26" s="434"/>
      <c r="M26" s="414"/>
    </row>
    <row r="27" spans="1:13" s="133" customFormat="1" ht="10.15" x14ac:dyDescent="0.2">
      <c r="A27" s="439" t="s">
        <v>36</v>
      </c>
      <c r="B27" s="440" t="str">
        <f>'PLANILHA GLOBAL'!D742</f>
        <v>PISOS</v>
      </c>
      <c r="C27" s="441">
        <f>'PLANILHA GLOBAL'!N742</f>
        <v>407943.13</v>
      </c>
      <c r="D27" s="434"/>
      <c r="E27" s="434"/>
      <c r="F27" s="434"/>
      <c r="G27" s="441">
        <f>ROUND($C27*G28,2)</f>
        <v>81588.63</v>
      </c>
      <c r="H27" s="441">
        <f t="shared" ref="H27" si="3">ROUND($C27*H28,2)</f>
        <v>244765.88</v>
      </c>
      <c r="I27" s="441">
        <f>ROUND($C27*I28,2)-0.01</f>
        <v>81588.62000000001</v>
      </c>
      <c r="J27" s="434"/>
      <c r="K27" s="434"/>
      <c r="M27" s="460">
        <f t="shared" ref="M27:M30" si="4">C27-SUM(D27:K27)</f>
        <v>0</v>
      </c>
    </row>
    <row r="28" spans="1:13" s="133" customFormat="1" ht="10.15" x14ac:dyDescent="0.2">
      <c r="A28" s="435"/>
      <c r="B28" s="436"/>
      <c r="C28" s="455">
        <f>C27/$C$54</f>
        <v>0.17988512090055706</v>
      </c>
      <c r="D28" s="434"/>
      <c r="E28" s="434"/>
      <c r="F28" s="434"/>
      <c r="G28" s="456">
        <v>0.2</v>
      </c>
      <c r="H28" s="456">
        <v>0.6</v>
      </c>
      <c r="I28" s="456">
        <v>0.2</v>
      </c>
      <c r="J28" s="434"/>
      <c r="K28" s="434"/>
      <c r="M28" s="414"/>
    </row>
    <row r="29" spans="1:13" s="133" customFormat="1" ht="11.25" x14ac:dyDescent="0.2">
      <c r="A29" s="435"/>
      <c r="B29" s="436"/>
      <c r="C29" s="437"/>
      <c r="D29" s="434"/>
      <c r="E29" s="434"/>
      <c r="F29" s="434"/>
      <c r="G29" s="434"/>
      <c r="H29" s="434"/>
      <c r="I29" s="434"/>
      <c r="J29" s="434"/>
      <c r="K29" s="434"/>
      <c r="M29" s="414"/>
    </row>
    <row r="30" spans="1:13" s="133" customFormat="1" ht="11.25" x14ac:dyDescent="0.2">
      <c r="A30" s="439" t="s">
        <v>50</v>
      </c>
      <c r="B30" s="440" t="str">
        <f>'PLANILHA GLOBAL'!D941</f>
        <v>COBERTA</v>
      </c>
      <c r="C30" s="441">
        <f>'PLANILHA GLOBAL'!N941</f>
        <v>103797.15999999999</v>
      </c>
      <c r="D30" s="434"/>
      <c r="E30" s="441">
        <f t="shared" ref="E30" si="5">ROUND($C30*E31,2)</f>
        <v>51898.58</v>
      </c>
      <c r="F30" s="434"/>
      <c r="G30" s="434"/>
      <c r="H30" s="434"/>
      <c r="I30" s="434"/>
      <c r="J30" s="441">
        <f>ROUND($C30*J31,2)</f>
        <v>51898.58</v>
      </c>
      <c r="K30" s="434"/>
      <c r="M30" s="460">
        <f t="shared" si="4"/>
        <v>0</v>
      </c>
    </row>
    <row r="31" spans="1:13" s="133" customFormat="1" ht="11.25" x14ac:dyDescent="0.2">
      <c r="A31" s="435"/>
      <c r="B31" s="436"/>
      <c r="C31" s="455">
        <f>C30/$C$54</f>
        <v>4.5770018668372874E-2</v>
      </c>
      <c r="D31" s="434"/>
      <c r="E31" s="456">
        <v>0.5</v>
      </c>
      <c r="F31" s="457"/>
      <c r="G31" s="457"/>
      <c r="H31" s="434"/>
      <c r="I31" s="434"/>
      <c r="J31" s="456">
        <v>0.5</v>
      </c>
      <c r="K31" s="434"/>
      <c r="M31" s="414"/>
    </row>
    <row r="32" spans="1:13" s="133" customFormat="1" ht="11.25" x14ac:dyDescent="0.2">
      <c r="A32" s="435"/>
      <c r="B32" s="436"/>
      <c r="C32" s="437"/>
      <c r="D32" s="434"/>
      <c r="E32" s="434"/>
      <c r="F32" s="434"/>
      <c r="G32" s="434"/>
      <c r="H32" s="434"/>
      <c r="I32" s="434"/>
      <c r="J32" s="434"/>
      <c r="K32" s="434"/>
      <c r="M32" s="414"/>
    </row>
    <row r="33" spans="1:13" s="133" customFormat="1" ht="11.25" x14ac:dyDescent="0.2">
      <c r="A33" s="439" t="s">
        <v>55</v>
      </c>
      <c r="B33" s="440" t="str">
        <f>'PLANILHA GLOBAL'!D1062</f>
        <v>ESQUADRIAS</v>
      </c>
      <c r="C33" s="441">
        <f>'PLANILHA GLOBAL'!N1062</f>
        <v>181126.59</v>
      </c>
      <c r="D33" s="434"/>
      <c r="E33" s="434"/>
      <c r="F33" s="434"/>
      <c r="G33" s="434"/>
      <c r="H33" s="434"/>
      <c r="I33" s="441">
        <f t="shared" ref="I33" si="6">ROUND($C33*I34,2)</f>
        <v>90563.3</v>
      </c>
      <c r="J33" s="441">
        <f>ROUND($C33*J34,2)-0.01</f>
        <v>90563.290000000008</v>
      </c>
      <c r="K33" s="434"/>
      <c r="M33" s="460">
        <f t="shared" ref="M33" si="7">C33-SUM(D33:K33)</f>
        <v>0</v>
      </c>
    </row>
    <row r="34" spans="1:13" s="133" customFormat="1" ht="11.25" x14ac:dyDescent="0.2">
      <c r="A34" s="435"/>
      <c r="B34" s="436"/>
      <c r="C34" s="455">
        <f>C33/$C$54</f>
        <v>7.986892325029625E-2</v>
      </c>
      <c r="D34" s="434"/>
      <c r="E34" s="457"/>
      <c r="F34" s="457"/>
      <c r="G34" s="434"/>
      <c r="H34" s="434"/>
      <c r="I34" s="456">
        <v>0.5</v>
      </c>
      <c r="J34" s="456">
        <v>0.5</v>
      </c>
      <c r="K34" s="434"/>
      <c r="M34" s="414"/>
    </row>
    <row r="35" spans="1:13" s="133" customFormat="1" ht="11.25" x14ac:dyDescent="0.2">
      <c r="A35" s="435"/>
      <c r="B35" s="436"/>
      <c r="C35" s="437"/>
      <c r="D35" s="434"/>
      <c r="E35" s="434"/>
      <c r="F35" s="434"/>
      <c r="G35" s="434"/>
      <c r="H35" s="434"/>
      <c r="I35" s="434"/>
      <c r="J35" s="434"/>
      <c r="K35" s="434"/>
      <c r="M35" s="414"/>
    </row>
    <row r="36" spans="1:13" s="133" customFormat="1" ht="11.25" x14ac:dyDescent="0.2">
      <c r="A36" s="439" t="s">
        <v>61</v>
      </c>
      <c r="B36" s="440" t="str">
        <f>'PLANILHA GLOBAL'!D1124</f>
        <v>PINTURA</v>
      </c>
      <c r="C36" s="441">
        <f>'PLANILHA GLOBAL'!N1124</f>
        <v>181643.45999999996</v>
      </c>
      <c r="D36" s="434"/>
      <c r="E36" s="434"/>
      <c r="F36" s="434"/>
      <c r="G36" s="434"/>
      <c r="H36" s="434"/>
      <c r="I36" s="434"/>
      <c r="J36" s="441">
        <f t="shared" ref="J36" si="8">ROUND($C36*J37,2)</f>
        <v>90821.73</v>
      </c>
      <c r="K36" s="441">
        <f>ROUND($C36*K37,2)</f>
        <v>90821.73</v>
      </c>
      <c r="M36" s="460">
        <f t="shared" ref="M36" si="9">C36-SUM(D36:K36)</f>
        <v>0</v>
      </c>
    </row>
    <row r="37" spans="1:13" s="133" customFormat="1" ht="11.25" x14ac:dyDescent="0.2">
      <c r="A37" s="435"/>
      <c r="B37" s="436"/>
      <c r="C37" s="455">
        <f>C36/$C$54</f>
        <v>8.0096840368154967E-2</v>
      </c>
      <c r="D37" s="434"/>
      <c r="E37" s="457"/>
      <c r="F37" s="457"/>
      <c r="G37" s="457"/>
      <c r="H37" s="434"/>
      <c r="I37" s="434"/>
      <c r="J37" s="456">
        <v>0.5</v>
      </c>
      <c r="K37" s="456">
        <v>0.5</v>
      </c>
      <c r="M37" s="414"/>
    </row>
    <row r="38" spans="1:13" s="133" customFormat="1" ht="11.25" x14ac:dyDescent="0.2">
      <c r="A38" s="435"/>
      <c r="B38" s="436"/>
      <c r="C38" s="437"/>
      <c r="D38" s="434"/>
      <c r="E38" s="457"/>
      <c r="F38" s="457"/>
      <c r="G38" s="457"/>
      <c r="H38" s="434"/>
      <c r="I38" s="434"/>
      <c r="J38" s="434"/>
      <c r="K38" s="434"/>
      <c r="M38" s="414"/>
    </row>
    <row r="39" spans="1:13" s="133" customFormat="1" ht="11.25" x14ac:dyDescent="0.2">
      <c r="A39" s="439" t="s">
        <v>66</v>
      </c>
      <c r="B39" s="440" t="str">
        <f>'PLANILHA GLOBAL'!D1611</f>
        <v>INSTALAÇÕES ELÉTRICAS</v>
      </c>
      <c r="C39" s="441">
        <f>'PLANILHA GLOBAL'!N1611</f>
        <v>320800.24000000011</v>
      </c>
      <c r="D39" s="434"/>
      <c r="E39" s="457"/>
      <c r="F39" s="457"/>
      <c r="G39" s="441">
        <f t="shared" ref="G39:K39" si="10">ROUND($C39*G40,2)</f>
        <v>80200.06</v>
      </c>
      <c r="H39" s="434"/>
      <c r="I39" s="441">
        <f t="shared" si="10"/>
        <v>80200.06</v>
      </c>
      <c r="J39" s="441">
        <f t="shared" si="10"/>
        <v>80200.06</v>
      </c>
      <c r="K39" s="441">
        <f t="shared" si="10"/>
        <v>80200.06</v>
      </c>
      <c r="M39" s="460">
        <f t="shared" ref="M39" si="11">C39-SUM(D39:K39)</f>
        <v>0</v>
      </c>
    </row>
    <row r="40" spans="1:13" s="133" customFormat="1" ht="11.25" x14ac:dyDescent="0.2">
      <c r="A40" s="435"/>
      <c r="B40" s="436"/>
      <c r="C40" s="455">
        <f>C39/$C$54</f>
        <v>0.14145890864083857</v>
      </c>
      <c r="D40" s="434"/>
      <c r="E40" s="457"/>
      <c r="F40" s="457"/>
      <c r="G40" s="456">
        <v>0.25</v>
      </c>
      <c r="H40" s="434"/>
      <c r="I40" s="456">
        <v>0.25</v>
      </c>
      <c r="J40" s="456">
        <v>0.25</v>
      </c>
      <c r="K40" s="456">
        <v>0.25</v>
      </c>
      <c r="M40" s="414"/>
    </row>
    <row r="41" spans="1:13" s="133" customFormat="1" ht="11.25" x14ac:dyDescent="0.2">
      <c r="A41" s="435"/>
      <c r="B41" s="436"/>
      <c r="C41" s="437"/>
      <c r="D41" s="434"/>
      <c r="E41" s="457"/>
      <c r="F41" s="457"/>
      <c r="G41" s="457"/>
      <c r="H41" s="434"/>
      <c r="I41" s="434"/>
      <c r="J41" s="434"/>
      <c r="K41" s="434"/>
      <c r="M41" s="414"/>
    </row>
    <row r="42" spans="1:13" s="133" customFormat="1" ht="22.5" x14ac:dyDescent="0.2">
      <c r="A42" s="439" t="s">
        <v>77</v>
      </c>
      <c r="B42" s="440" t="str">
        <f>'PLANILHA GLOBAL'!D2131</f>
        <v>INSTALAÇÕES HIDROSSANITÁRIAS</v>
      </c>
      <c r="C42" s="441">
        <f>'PLANILHA GLOBAL'!N2131</f>
        <v>95565.170000000013</v>
      </c>
      <c r="D42" s="434"/>
      <c r="E42" s="457"/>
      <c r="F42" s="457"/>
      <c r="G42" s="457"/>
      <c r="H42" s="434"/>
      <c r="I42" s="434"/>
      <c r="J42" s="441">
        <f t="shared" ref="J42" si="12">ROUND($C42*J43,2)</f>
        <v>47782.59</v>
      </c>
      <c r="K42" s="441">
        <f>ROUND($C42*K43,2)-0.01</f>
        <v>47782.579999999994</v>
      </c>
      <c r="M42" s="460">
        <f t="shared" ref="M42" si="13">C42-SUM(D42:K42)</f>
        <v>0</v>
      </c>
    </row>
    <row r="43" spans="1:13" s="133" customFormat="1" ht="11.25" x14ac:dyDescent="0.2">
      <c r="A43" s="435"/>
      <c r="B43" s="436"/>
      <c r="C43" s="455">
        <f>C42/$C$54</f>
        <v>4.2140070257666286E-2</v>
      </c>
      <c r="D43" s="434"/>
      <c r="E43" s="457"/>
      <c r="F43" s="457"/>
      <c r="G43" s="457"/>
      <c r="H43" s="434"/>
      <c r="I43" s="434"/>
      <c r="J43" s="456">
        <v>0.5</v>
      </c>
      <c r="K43" s="456">
        <v>0.5</v>
      </c>
      <c r="M43" s="414"/>
    </row>
    <row r="44" spans="1:13" s="133" customFormat="1" ht="11.25" x14ac:dyDescent="0.2">
      <c r="A44" s="435"/>
      <c r="B44" s="436"/>
      <c r="C44" s="434"/>
      <c r="D44" s="434"/>
      <c r="E44" s="457"/>
      <c r="F44" s="434"/>
      <c r="G44" s="457"/>
      <c r="H44" s="434"/>
      <c r="I44" s="434"/>
      <c r="J44" s="434"/>
      <c r="K44" s="434"/>
      <c r="M44" s="414"/>
    </row>
    <row r="45" spans="1:13" s="133" customFormat="1" ht="11.25" x14ac:dyDescent="0.2">
      <c r="A45" s="439" t="s">
        <v>88</v>
      </c>
      <c r="B45" s="445" t="str">
        <f>'PLANILHA GLOBAL'!D2438</f>
        <v>URBANIZAÇÃO/ PAISAGISMO</v>
      </c>
      <c r="C45" s="441">
        <f>'PLANILHA GLOBAL'!N2438</f>
        <v>36954.339999999997</v>
      </c>
      <c r="D45" s="434"/>
      <c r="E45" s="434"/>
      <c r="F45" s="434"/>
      <c r="G45" s="457"/>
      <c r="H45" s="434"/>
      <c r="I45" s="434"/>
      <c r="J45" s="434"/>
      <c r="K45" s="441">
        <f>ROUND($C45*K46,2)</f>
        <v>36954.339999999997</v>
      </c>
      <c r="M45" s="460">
        <f t="shared" ref="M45" si="14">C45-SUM(D45:K45)</f>
        <v>0</v>
      </c>
    </row>
    <row r="46" spans="1:13" s="133" customFormat="1" ht="11.25" x14ac:dyDescent="0.2">
      <c r="A46" s="435"/>
      <c r="B46" s="436"/>
      <c r="C46" s="455">
        <f>C45/$C$54</f>
        <v>1.6295251543273423E-2</v>
      </c>
      <c r="D46" s="434"/>
      <c r="E46" s="457"/>
      <c r="F46" s="457"/>
      <c r="G46" s="457"/>
      <c r="H46" s="434"/>
      <c r="I46" s="434"/>
      <c r="J46" s="434"/>
      <c r="K46" s="456">
        <v>1</v>
      </c>
      <c r="M46" s="414"/>
    </row>
    <row r="47" spans="1:13" s="133" customFormat="1" ht="11.25" x14ac:dyDescent="0.2">
      <c r="A47" s="435"/>
      <c r="B47" s="436"/>
      <c r="C47" s="437"/>
      <c r="D47" s="434"/>
      <c r="E47" s="434"/>
      <c r="F47" s="434"/>
      <c r="G47" s="457"/>
      <c r="H47" s="434"/>
      <c r="I47" s="434"/>
      <c r="J47" s="434"/>
      <c r="K47" s="434"/>
      <c r="M47" s="414"/>
    </row>
    <row r="48" spans="1:13" s="133" customFormat="1" ht="11.25" x14ac:dyDescent="0.2">
      <c r="A48" s="439" t="s">
        <v>92</v>
      </c>
      <c r="B48" s="440" t="str">
        <f>'PLANILHA GLOBAL'!D2498</f>
        <v>DIVERSOS</v>
      </c>
      <c r="C48" s="441">
        <f>'PLANILHA GLOBAL'!N2498</f>
        <v>150011.03</v>
      </c>
      <c r="D48" s="434"/>
      <c r="E48" s="434"/>
      <c r="F48" s="434"/>
      <c r="G48" s="434"/>
      <c r="H48" s="434"/>
      <c r="I48" s="441">
        <f t="shared" ref="I48" si="15">ROUND($C48*I49,2)</f>
        <v>75005.52</v>
      </c>
      <c r="J48" s="434"/>
      <c r="K48" s="441">
        <f>ROUND($C48*K49,2)-0.01</f>
        <v>75005.510000000009</v>
      </c>
      <c r="M48" s="460">
        <f t="shared" ref="M48" si="16">C48-SUM(D48:K48)</f>
        <v>0</v>
      </c>
    </row>
    <row r="49" spans="1:15" s="133" customFormat="1" ht="11.25" x14ac:dyDescent="0.2">
      <c r="A49" s="435"/>
      <c r="B49" s="436"/>
      <c r="C49" s="455">
        <f>C48/$C$54</f>
        <v>6.6148318928589606E-2</v>
      </c>
      <c r="D49" s="434"/>
      <c r="E49" s="457"/>
      <c r="F49" s="457"/>
      <c r="G49" s="457"/>
      <c r="H49" s="434"/>
      <c r="I49" s="456">
        <v>0.5</v>
      </c>
      <c r="J49" s="434"/>
      <c r="K49" s="456">
        <v>0.5</v>
      </c>
      <c r="M49" s="414"/>
    </row>
    <row r="50" spans="1:15" s="133" customFormat="1" ht="11.25" x14ac:dyDescent="0.2">
      <c r="A50" s="435"/>
      <c r="B50" s="436"/>
      <c r="C50" s="436"/>
      <c r="D50" s="434"/>
      <c r="E50" s="457"/>
      <c r="F50" s="457"/>
      <c r="G50" s="457"/>
      <c r="H50" s="457"/>
      <c r="I50" s="457"/>
      <c r="J50" s="457"/>
      <c r="K50" s="457"/>
      <c r="M50" s="414"/>
      <c r="O50" s="133">
        <f>100/8</f>
        <v>12.5</v>
      </c>
    </row>
    <row r="51" spans="1:15" s="133" customFormat="1" ht="11.25" x14ac:dyDescent="0.2">
      <c r="A51" s="439" t="s">
        <v>943</v>
      </c>
      <c r="B51" s="440" t="str">
        <f>'PLANILHA GLOBAL'!D2542</f>
        <v>ADMINISTRAÇÃO LOCAL</v>
      </c>
      <c r="C51" s="441">
        <f>'PLANILHA GLOBAL'!N2542</f>
        <v>53809.47</v>
      </c>
      <c r="D51" s="441">
        <f>ROUND($C51*D52,2)</f>
        <v>6726.18</v>
      </c>
      <c r="E51" s="441">
        <f t="shared" ref="E51:H51" si="17">ROUND($C51*E52,2)</f>
        <v>6726.18</v>
      </c>
      <c r="F51" s="441">
        <f t="shared" si="17"/>
        <v>6726.18</v>
      </c>
      <c r="G51" s="441">
        <f t="shared" si="17"/>
        <v>6726.18</v>
      </c>
      <c r="H51" s="441">
        <f t="shared" si="17"/>
        <v>6726.18</v>
      </c>
      <c r="I51" s="441">
        <f t="shared" ref="I51:J51" si="18">ROUND($C51*I52,2)</f>
        <v>6726.18</v>
      </c>
      <c r="J51" s="441">
        <f t="shared" si="18"/>
        <v>6726.18</v>
      </c>
      <c r="K51" s="441">
        <f>ROUND($C51*K52,2)+0.03</f>
        <v>6726.21</v>
      </c>
      <c r="L51" s="446"/>
      <c r="M51" s="460">
        <f t="shared" ref="M51" si="19">C51-SUM(D51:K51)</f>
        <v>0</v>
      </c>
    </row>
    <row r="52" spans="1:15" s="133" customFormat="1" ht="11.25" x14ac:dyDescent="0.2">
      <c r="A52" s="435"/>
      <c r="B52" s="436"/>
      <c r="C52" s="455">
        <f>C51/$C$54</f>
        <v>2.3727628447977291E-2</v>
      </c>
      <c r="D52" s="456">
        <v>0.125</v>
      </c>
      <c r="E52" s="456">
        <v>0.125</v>
      </c>
      <c r="F52" s="456">
        <v>0.125</v>
      </c>
      <c r="G52" s="456">
        <v>0.125</v>
      </c>
      <c r="H52" s="456">
        <v>0.125</v>
      </c>
      <c r="I52" s="456">
        <v>0.125</v>
      </c>
      <c r="J52" s="456">
        <v>0.125</v>
      </c>
      <c r="K52" s="456">
        <v>0.125</v>
      </c>
    </row>
    <row r="53" spans="1:15" s="133" customFormat="1" ht="11.25" x14ac:dyDescent="0.2">
      <c r="A53" s="447"/>
      <c r="B53" s="447"/>
      <c r="C53" s="448"/>
      <c r="D53" s="449"/>
      <c r="E53" s="449"/>
      <c r="F53" s="449"/>
      <c r="G53" s="449"/>
      <c r="H53" s="449"/>
      <c r="I53" s="449"/>
      <c r="J53" s="449"/>
      <c r="K53" s="449"/>
    </row>
    <row r="54" spans="1:15" s="133" customFormat="1" ht="11.25" x14ac:dyDescent="0.2">
      <c r="A54" s="485" t="s">
        <v>153</v>
      </c>
      <c r="B54" s="485"/>
      <c r="C54" s="441">
        <f>C12+C15+C18+C21+C24+C27+C30+C33+C36+C39+C42+C45+C48+C51</f>
        <v>2267798.0700000003</v>
      </c>
      <c r="D54" s="450"/>
      <c r="E54" s="434"/>
      <c r="F54" s="434"/>
      <c r="G54" s="434"/>
      <c r="H54" s="434"/>
      <c r="I54" s="434"/>
      <c r="J54" s="434"/>
      <c r="K54" s="434"/>
    </row>
    <row r="55" spans="1:15" s="133" customFormat="1" ht="11.25" x14ac:dyDescent="0.2">
      <c r="A55" s="485"/>
      <c r="B55" s="485"/>
      <c r="C55" s="455">
        <f>C54/$C$54</f>
        <v>1</v>
      </c>
      <c r="D55" s="434"/>
      <c r="E55" s="457"/>
      <c r="F55" s="457"/>
      <c r="G55" s="457"/>
      <c r="H55" s="457"/>
      <c r="I55" s="457"/>
      <c r="J55" s="457"/>
      <c r="K55" s="457"/>
    </row>
    <row r="56" spans="1:15" s="133" customFormat="1" ht="11.25" x14ac:dyDescent="0.2">
      <c r="A56" s="451"/>
      <c r="B56" s="451"/>
      <c r="C56" s="457"/>
      <c r="D56" s="434"/>
      <c r="E56" s="457"/>
      <c r="F56" s="457"/>
      <c r="G56" s="457"/>
      <c r="H56" s="457"/>
      <c r="I56" s="457"/>
      <c r="J56" s="457"/>
      <c r="K56" s="457"/>
    </row>
    <row r="57" spans="1:15" s="452" customFormat="1" ht="11.25" x14ac:dyDescent="0.2">
      <c r="A57" s="486" t="s">
        <v>164</v>
      </c>
      <c r="B57" s="486"/>
      <c r="C57" s="486"/>
      <c r="D57" s="458">
        <f>SUM(D12,D15,D18,D21,D24,D27,D30,D33,D36,D39,D42,D45,D48,D51)</f>
        <v>124682.59</v>
      </c>
      <c r="E57" s="458">
        <f>SUM(E12,E15,E18,E21,E24,E27,E30,E33,E36,E39,E42,E45,E48,E51)</f>
        <v>150435.27000000002</v>
      </c>
      <c r="F57" s="458">
        <f t="shared" ref="F57:J57" si="20">SUM(F12,F15,F18,F21,F24,F27,F30,F33,F36,F39,F42,F45,F48,F51)</f>
        <v>303598.42</v>
      </c>
      <c r="G57" s="458">
        <f t="shared" si="20"/>
        <v>330659.28999999998</v>
      </c>
      <c r="H57" s="458">
        <f t="shared" si="20"/>
        <v>318855.96000000002</v>
      </c>
      <c r="I57" s="458">
        <f t="shared" si="20"/>
        <v>334083.68</v>
      </c>
      <c r="J57" s="458">
        <f t="shared" si="20"/>
        <v>367992.43</v>
      </c>
      <c r="K57" s="458">
        <f>SUM(K12,K15,K18,K21,K24,K27,K30,K33,K36,K39,K42,K45,K48,K51)</f>
        <v>337490.43</v>
      </c>
    </row>
    <row r="58" spans="1:15" s="452" customFormat="1" ht="12" x14ac:dyDescent="0.2">
      <c r="A58" s="486"/>
      <c r="B58" s="486"/>
      <c r="C58" s="486"/>
      <c r="D58" s="459">
        <f>D57/$C$54</f>
        <v>5.4979582022485797E-2</v>
      </c>
      <c r="E58" s="459">
        <f t="shared" ref="E58:J58" si="21">E57/$C$54</f>
        <v>6.6335390258092958E-2</v>
      </c>
      <c r="F58" s="459">
        <f t="shared" si="21"/>
        <v>0.13387365657295933</v>
      </c>
      <c r="G58" s="459">
        <f t="shared" si="21"/>
        <v>0.14580631951944467</v>
      </c>
      <c r="H58" s="459">
        <f t="shared" si="21"/>
        <v>0.14060156599392465</v>
      </c>
      <c r="I58" s="459">
        <f t="shared" si="21"/>
        <v>0.14731632609600023</v>
      </c>
      <c r="J58" s="459">
        <f t="shared" si="21"/>
        <v>0.16226860533486562</v>
      </c>
      <c r="K58" s="459">
        <f t="shared" ref="K58" si="22">K57/$C$54</f>
        <v>0.14881855420222664</v>
      </c>
    </row>
    <row r="59" spans="1:15" s="133" customFormat="1" ht="11.25" x14ac:dyDescent="0.2">
      <c r="A59" s="451"/>
      <c r="B59" s="451"/>
      <c r="C59" s="457"/>
      <c r="D59" s="434"/>
      <c r="E59" s="457"/>
      <c r="F59" s="457"/>
      <c r="G59" s="457"/>
      <c r="H59" s="457"/>
      <c r="I59" s="457"/>
      <c r="J59" s="457"/>
      <c r="K59" s="457"/>
    </row>
    <row r="60" spans="1:15" s="452" customFormat="1" ht="11.25" x14ac:dyDescent="0.2">
      <c r="A60" s="486" t="s">
        <v>229</v>
      </c>
      <c r="B60" s="486"/>
      <c r="C60" s="486"/>
      <c r="D60" s="458">
        <f>D57</f>
        <v>124682.59</v>
      </c>
      <c r="E60" s="458">
        <f>E57+D60</f>
        <v>275117.86</v>
      </c>
      <c r="F60" s="458">
        <f>F57+E60</f>
        <v>578716.28</v>
      </c>
      <c r="G60" s="458">
        <f t="shared" ref="G60:J60" si="23">G57+F60</f>
        <v>909375.57000000007</v>
      </c>
      <c r="H60" s="458">
        <f t="shared" si="23"/>
        <v>1228231.53</v>
      </c>
      <c r="I60" s="458">
        <f t="shared" si="23"/>
        <v>1562315.21</v>
      </c>
      <c r="J60" s="458">
        <f t="shared" si="23"/>
        <v>1930307.64</v>
      </c>
      <c r="K60" s="458">
        <f>K57+J60</f>
        <v>2267798.0699999998</v>
      </c>
    </row>
    <row r="61" spans="1:15" s="452" customFormat="1" ht="12" x14ac:dyDescent="0.2">
      <c r="A61" s="486"/>
      <c r="B61" s="486"/>
      <c r="C61" s="486"/>
      <c r="D61" s="459">
        <f>D60/$C$54</f>
        <v>5.4979582022485797E-2</v>
      </c>
      <c r="E61" s="459">
        <f t="shared" ref="E61:J61" si="24">E60/$C$54</f>
        <v>0.12131497228057873</v>
      </c>
      <c r="F61" s="459">
        <f t="shared" si="24"/>
        <v>0.25518862885353805</v>
      </c>
      <c r="G61" s="459">
        <f t="shared" si="24"/>
        <v>0.40099494837298277</v>
      </c>
      <c r="H61" s="459">
        <f t="shared" si="24"/>
        <v>0.54159651436690737</v>
      </c>
      <c r="I61" s="459">
        <f t="shared" si="24"/>
        <v>0.68891284046290757</v>
      </c>
      <c r="J61" s="459">
        <f t="shared" si="24"/>
        <v>0.85118144579777322</v>
      </c>
      <c r="K61" s="459">
        <f t="shared" ref="K61" si="25">K60/$C$54</f>
        <v>0.99999999999999978</v>
      </c>
    </row>
    <row r="62" spans="1:15" s="452" customFormat="1" ht="11.25" x14ac:dyDescent="0.2">
      <c r="A62" s="435"/>
      <c r="B62" s="435"/>
      <c r="C62" s="435"/>
      <c r="D62" s="449"/>
      <c r="E62" s="449"/>
      <c r="F62" s="449"/>
      <c r="G62" s="449"/>
      <c r="H62" s="449"/>
      <c r="I62" s="449"/>
      <c r="J62" s="449"/>
      <c r="K62" s="449"/>
    </row>
    <row r="63" spans="1:15" s="453" customFormat="1" ht="12" x14ac:dyDescent="0.2">
      <c r="A63" s="481" t="s">
        <v>41</v>
      </c>
      <c r="B63" s="481"/>
      <c r="C63" s="481"/>
      <c r="D63" s="480">
        <f>C54</f>
        <v>2267798.0700000003</v>
      </c>
      <c r="E63" s="480"/>
      <c r="F63" s="480"/>
      <c r="G63" s="480"/>
      <c r="H63" s="480"/>
      <c r="I63" s="480"/>
      <c r="J63" s="480"/>
      <c r="K63" s="480"/>
      <c r="M63" s="130">
        <f>'PLANILHA GLOBAL'!N2555</f>
        <v>2267798.0700000003</v>
      </c>
      <c r="N63" s="454">
        <f>D63-M63</f>
        <v>0</v>
      </c>
    </row>
    <row r="64" spans="1:15" x14ac:dyDescent="0.3">
      <c r="M64" s="14"/>
    </row>
    <row r="65" spans="13:14" x14ac:dyDescent="0.3">
      <c r="M65" s="31" t="s">
        <v>162</v>
      </c>
      <c r="N65" s="32">
        <f>M63/8</f>
        <v>283474.75875000004</v>
      </c>
    </row>
  </sheetData>
  <mergeCells count="10">
    <mergeCell ref="D9:K9"/>
    <mergeCell ref="D63:K63"/>
    <mergeCell ref="A63:C63"/>
    <mergeCell ref="A1:J1"/>
    <mergeCell ref="A9:A10"/>
    <mergeCell ref="B9:B10"/>
    <mergeCell ref="C9:C10"/>
    <mergeCell ref="A54:B55"/>
    <mergeCell ref="A57:C58"/>
    <mergeCell ref="A60:C61"/>
  </mergeCells>
  <printOptions horizontalCentered="1"/>
  <pageMargins left="0.59055118110236227" right="0.39370078740157483" top="1.1811023622047245" bottom="0.59055118110236227" header="0.39370078740157483" footer="0.39370078740157483"/>
  <pageSetup paperSize="9" scale="51" orientation="portrait" horizontalDpi="300" verticalDpi="300" r:id="rId1"/>
  <headerFooter>
    <oddFooter>&amp;R&amp;"Arial,Normal"&amp;8Pág.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6">
    <tabColor rgb="FF00B050"/>
  </sheetPr>
  <dimension ref="A1:F61"/>
  <sheetViews>
    <sheetView view="pageBreakPreview" topLeftCell="A28" zoomScaleNormal="100" zoomScaleSheetLayoutView="100" workbookViewId="0">
      <selection activeCell="F44" sqref="F44"/>
    </sheetView>
  </sheetViews>
  <sheetFormatPr defaultColWidth="9.140625" defaultRowHeight="14.25" x14ac:dyDescent="0.2"/>
  <cols>
    <col min="1" max="1" width="1.140625" style="182" customWidth="1"/>
    <col min="2" max="2" width="75.7109375" style="182" customWidth="1"/>
    <col min="3" max="3" width="10.140625" style="193" customWidth="1"/>
    <col min="4" max="4" width="12" style="193" customWidth="1"/>
    <col min="5" max="5" width="11.42578125" style="182" customWidth="1"/>
    <col min="6" max="6" width="62.5703125" style="182" customWidth="1"/>
    <col min="7" max="16384" width="9.140625" style="182"/>
  </cols>
  <sheetData>
    <row r="1" spans="1:6" s="147" customFormat="1" ht="6.75" customHeight="1" x14ac:dyDescent="0.25">
      <c r="C1" s="148"/>
      <c r="D1" s="148"/>
    </row>
    <row r="2" spans="1:6" s="147" customFormat="1" ht="18" x14ac:dyDescent="0.25">
      <c r="B2" s="495" t="s">
        <v>734</v>
      </c>
      <c r="C2" s="495"/>
      <c r="D2" s="495"/>
    </row>
    <row r="3" spans="1:6" s="149" customFormat="1" ht="10.15" x14ac:dyDescent="0.2">
      <c r="B3" s="150"/>
      <c r="C3" s="150"/>
      <c r="D3" s="150"/>
    </row>
    <row r="4" spans="1:6" s="147" customFormat="1" ht="15.75" x14ac:dyDescent="0.25">
      <c r="B4" s="496" t="s">
        <v>777</v>
      </c>
      <c r="C4" s="496"/>
      <c r="D4" s="496"/>
    </row>
    <row r="5" spans="1:6" s="147" customFormat="1" ht="13.15" x14ac:dyDescent="0.25">
      <c r="B5" s="151"/>
      <c r="C5" s="151"/>
      <c r="D5" s="151"/>
    </row>
    <row r="6" spans="1:6" s="152" customFormat="1" ht="30" customHeight="1" x14ac:dyDescent="0.25">
      <c r="B6" s="497" t="str">
        <f>'PLANILHA GLOBAL'!A6</f>
        <v>OBRA: CONCLUSÃO DA OBRA REMANESCENTE DE REFORMA E AMPLIAÇÃO DA CÂMARA MUNICIPAL DO CABO DE SANTO AGOSTINHO</v>
      </c>
      <c r="C6" s="497"/>
      <c r="D6" s="497"/>
    </row>
    <row r="7" spans="1:6" s="152" customFormat="1" ht="29.25" customHeight="1" x14ac:dyDescent="0.25">
      <c r="B7" s="497" t="str">
        <f>'PLANILHA GLOBAL'!A7</f>
        <v>LOCALIZAÇÃO: RUA TENENTE MANOEL DA SILVA, 131, CENTRO, CABO DE SANTO AGOSTINHO - PE.</v>
      </c>
      <c r="C7" s="497"/>
      <c r="D7" s="497"/>
    </row>
    <row r="8" spans="1:6" s="147" customFormat="1" ht="13.9" x14ac:dyDescent="0.25">
      <c r="B8" s="498" t="str">
        <f>'PLANILHA GLOBAL'!A10</f>
        <v>DATA: JANEIRO/2020</v>
      </c>
      <c r="C8" s="498"/>
      <c r="D8" s="498"/>
    </row>
    <row r="9" spans="1:6" s="147" customFormat="1" ht="13.15" x14ac:dyDescent="0.25">
      <c r="B9" s="153"/>
      <c r="C9" s="154"/>
      <c r="D9" s="154"/>
    </row>
    <row r="10" spans="1:6" s="147" customFormat="1" ht="15" x14ac:dyDescent="0.25">
      <c r="B10" s="155" t="s">
        <v>736</v>
      </c>
      <c r="C10" s="156" t="s">
        <v>737</v>
      </c>
      <c r="D10" s="156" t="s">
        <v>738</v>
      </c>
      <c r="F10" s="157" t="s">
        <v>739</v>
      </c>
    </row>
    <row r="11" spans="1:6" s="161" customFormat="1" ht="13.9" x14ac:dyDescent="0.25">
      <c r="A11" s="158"/>
      <c r="B11" s="159"/>
      <c r="C11" s="160"/>
      <c r="D11" s="160"/>
    </row>
    <row r="12" spans="1:6" s="147" customFormat="1" ht="15" x14ac:dyDescent="0.25">
      <c r="B12" s="162" t="s">
        <v>740</v>
      </c>
      <c r="C12" s="163" t="s">
        <v>741</v>
      </c>
      <c r="D12" s="164">
        <v>0.04</v>
      </c>
      <c r="E12" s="147" t="s">
        <v>742</v>
      </c>
      <c r="F12" s="165" t="s">
        <v>743</v>
      </c>
    </row>
    <row r="13" spans="1:6" s="147" customFormat="1" ht="13.9" x14ac:dyDescent="0.25">
      <c r="B13" s="162"/>
      <c r="C13" s="163"/>
      <c r="D13" s="166"/>
    </row>
    <row r="14" spans="1:6" s="147" customFormat="1" ht="15" x14ac:dyDescent="0.25">
      <c r="B14" s="162" t="s">
        <v>744</v>
      </c>
      <c r="C14" s="163" t="s">
        <v>745</v>
      </c>
      <c r="D14" s="164">
        <v>1.23E-2</v>
      </c>
      <c r="E14" s="147" t="s">
        <v>742</v>
      </c>
      <c r="F14" s="165" t="s">
        <v>746</v>
      </c>
    </row>
    <row r="15" spans="1:6" s="147" customFormat="1" ht="13.9" x14ac:dyDescent="0.25">
      <c r="B15" s="162"/>
      <c r="C15" s="163"/>
      <c r="D15" s="167"/>
    </row>
    <row r="16" spans="1:6" s="147" customFormat="1" ht="15" x14ac:dyDescent="0.25">
      <c r="B16" s="162" t="s">
        <v>747</v>
      </c>
      <c r="C16" s="163" t="s">
        <v>748</v>
      </c>
      <c r="D16" s="164">
        <v>9.7000000000000003E-3</v>
      </c>
      <c r="E16" s="147" t="s">
        <v>742</v>
      </c>
      <c r="F16" s="165" t="s">
        <v>749</v>
      </c>
    </row>
    <row r="17" spans="2:6" s="147" customFormat="1" ht="13.9" x14ac:dyDescent="0.25">
      <c r="B17" s="162"/>
      <c r="C17" s="163"/>
      <c r="D17" s="167"/>
    </row>
    <row r="18" spans="2:6" s="147" customFormat="1" ht="15" x14ac:dyDescent="0.25">
      <c r="B18" s="168" t="s">
        <v>750</v>
      </c>
      <c r="C18" s="169" t="s">
        <v>751</v>
      </c>
      <c r="D18" s="170">
        <v>8.0000000000000002E-3</v>
      </c>
      <c r="E18" s="147" t="s">
        <v>752</v>
      </c>
      <c r="F18" s="487" t="s">
        <v>753</v>
      </c>
    </row>
    <row r="19" spans="2:6" s="147" customFormat="1" ht="15" x14ac:dyDescent="0.25">
      <c r="B19" s="162"/>
      <c r="C19" s="163"/>
      <c r="D19" s="171"/>
      <c r="F19" s="488"/>
    </row>
    <row r="20" spans="2:6" s="147" customFormat="1" ht="13.9" x14ac:dyDescent="0.25">
      <c r="B20" s="162" t="s">
        <v>754</v>
      </c>
      <c r="C20" s="163" t="s">
        <v>754</v>
      </c>
      <c r="D20" s="171">
        <v>0.03</v>
      </c>
    </row>
    <row r="21" spans="2:6" s="147" customFormat="1" ht="13.9" x14ac:dyDescent="0.25">
      <c r="B21" s="162" t="s">
        <v>755</v>
      </c>
      <c r="C21" s="163" t="s">
        <v>756</v>
      </c>
      <c r="D21" s="171">
        <v>2.5000000000000001E-2</v>
      </c>
      <c r="E21" s="172">
        <f>0.05*0.4</f>
        <v>2.0000000000000004E-2</v>
      </c>
    </row>
    <row r="22" spans="2:6" s="147" customFormat="1" ht="13.9" x14ac:dyDescent="0.25">
      <c r="B22" s="162" t="s">
        <v>757</v>
      </c>
      <c r="C22" s="163" t="s">
        <v>757</v>
      </c>
      <c r="D22" s="171">
        <v>6.4999999999999997E-3</v>
      </c>
    </row>
    <row r="23" spans="2:6" s="197" customFormat="1" ht="13.9" hidden="1" x14ac:dyDescent="0.25">
      <c r="B23" s="194" t="s">
        <v>758</v>
      </c>
      <c r="C23" s="195" t="s">
        <v>759</v>
      </c>
      <c r="D23" s="196"/>
      <c r="E23" s="197" t="s">
        <v>760</v>
      </c>
    </row>
    <row r="24" spans="2:6" s="147" customFormat="1" ht="13.9" x14ac:dyDescent="0.25">
      <c r="B24" s="162" t="s">
        <v>761</v>
      </c>
      <c r="C24" s="163" t="s">
        <v>175</v>
      </c>
      <c r="D24" s="164">
        <f>SUM(D20:D23)</f>
        <v>6.1499999999999999E-2</v>
      </c>
    </row>
    <row r="25" spans="2:6" s="147" customFormat="1" ht="13.9" x14ac:dyDescent="0.25">
      <c r="B25" s="162"/>
      <c r="C25" s="163"/>
      <c r="D25" s="171"/>
    </row>
    <row r="26" spans="2:6" s="147" customFormat="1" ht="15" x14ac:dyDescent="0.25">
      <c r="B26" s="162" t="s">
        <v>762</v>
      </c>
      <c r="C26" s="163" t="s">
        <v>763</v>
      </c>
      <c r="D26" s="164">
        <v>6.1800000000000001E-2</v>
      </c>
      <c r="E26" s="147" t="s">
        <v>764</v>
      </c>
      <c r="F26" s="165" t="s">
        <v>765</v>
      </c>
    </row>
    <row r="27" spans="2:6" s="158" customFormat="1" ht="13.9" x14ac:dyDescent="0.25">
      <c r="B27" s="159"/>
      <c r="C27" s="160"/>
      <c r="D27" s="173"/>
    </row>
    <row r="28" spans="2:6" s="147" customFormat="1" ht="15" x14ac:dyDescent="0.25">
      <c r="B28" s="174" t="s">
        <v>766</v>
      </c>
      <c r="C28" s="175"/>
      <c r="D28" s="164">
        <f>ROUND((((1+D12+D18+D16)*(1+D14)*(1+D26))/(1-D24))-1,4)</f>
        <v>0.2114</v>
      </c>
      <c r="E28" s="176" t="s">
        <v>778</v>
      </c>
    </row>
    <row r="29" spans="2:6" s="147" customFormat="1" ht="12.75" x14ac:dyDescent="0.2">
      <c r="C29" s="148"/>
      <c r="D29" s="177"/>
      <c r="F29" s="165" t="s">
        <v>768</v>
      </c>
    </row>
    <row r="30" spans="2:6" s="147" customFormat="1" ht="13.15" x14ac:dyDescent="0.25">
      <c r="C30" s="148"/>
      <c r="D30" s="148"/>
    </row>
    <row r="31" spans="2:6" s="147" customFormat="1" ht="13.15" x14ac:dyDescent="0.25">
      <c r="C31" s="148"/>
      <c r="D31" s="148"/>
    </row>
    <row r="32" spans="2:6" s="147" customFormat="1" ht="15" x14ac:dyDescent="0.2">
      <c r="B32" s="178" t="s">
        <v>769</v>
      </c>
      <c r="C32" s="148"/>
      <c r="D32" s="148"/>
    </row>
    <row r="33" spans="2:6" ht="13.9" x14ac:dyDescent="0.25">
      <c r="B33" s="179"/>
      <c r="C33" s="180"/>
      <c r="D33" s="181"/>
    </row>
    <row r="34" spans="2:6" ht="13.9" x14ac:dyDescent="0.25">
      <c r="B34" s="183"/>
      <c r="C34" s="184"/>
      <c r="D34" s="185"/>
    </row>
    <row r="35" spans="2:6" ht="13.9" x14ac:dyDescent="0.25">
      <c r="B35" s="183"/>
      <c r="C35" s="184"/>
      <c r="D35" s="185"/>
    </row>
    <row r="36" spans="2:6" ht="13.9" x14ac:dyDescent="0.25">
      <c r="B36" s="183"/>
      <c r="C36" s="184"/>
      <c r="D36" s="185"/>
    </row>
    <row r="37" spans="2:6" ht="13.9" x14ac:dyDescent="0.25">
      <c r="B37" s="183"/>
      <c r="C37" s="184"/>
      <c r="D37" s="185"/>
    </row>
    <row r="38" spans="2:6" ht="13.9" x14ac:dyDescent="0.25">
      <c r="B38" s="186"/>
      <c r="C38" s="187"/>
      <c r="D38" s="188"/>
    </row>
    <row r="39" spans="2:6" ht="13.9" x14ac:dyDescent="0.25">
      <c r="B39" s="189"/>
      <c r="C39" s="184"/>
      <c r="D39" s="184"/>
    </row>
    <row r="40" spans="2:6" ht="13.9" x14ac:dyDescent="0.25">
      <c r="B40" s="189" t="s">
        <v>770</v>
      </c>
      <c r="C40" s="184"/>
      <c r="D40" s="184"/>
    </row>
    <row r="41" spans="2:6" s="190" customFormat="1" x14ac:dyDescent="0.2">
      <c r="B41" s="489" t="s">
        <v>771</v>
      </c>
      <c r="C41" s="489"/>
      <c r="D41" s="489"/>
    </row>
    <row r="42" spans="2:6" s="190" customFormat="1" ht="59.25" customHeight="1" x14ac:dyDescent="0.2">
      <c r="B42" s="490" t="s">
        <v>811</v>
      </c>
      <c r="C42" s="490"/>
      <c r="D42" s="490"/>
    </row>
    <row r="43" spans="2:6" s="198" customFormat="1" ht="5.25" hidden="1" customHeight="1" x14ac:dyDescent="0.25">
      <c r="B43" s="491" t="s">
        <v>779</v>
      </c>
      <c r="C43" s="491"/>
      <c r="D43" s="491"/>
      <c r="F43" s="199" t="s">
        <v>773</v>
      </c>
    </row>
    <row r="44" spans="2:6" ht="83.25" customHeight="1" x14ac:dyDescent="0.25">
      <c r="B44" s="192"/>
      <c r="C44" s="184"/>
      <c r="D44" s="184"/>
    </row>
    <row r="46" spans="2:6" x14ac:dyDescent="0.2">
      <c r="B46" s="182" t="s">
        <v>774</v>
      </c>
    </row>
    <row r="47" spans="2:6" ht="135" customHeight="1" x14ac:dyDescent="0.2">
      <c r="B47" s="492" t="s">
        <v>775</v>
      </c>
      <c r="C47" s="493"/>
      <c r="D47" s="494"/>
    </row>
    <row r="59" spans="2:4" s="147" customFormat="1" ht="12.75" x14ac:dyDescent="0.2">
      <c r="C59" s="148"/>
      <c r="D59" s="148"/>
    </row>
    <row r="60" spans="2:4" s="147" customFormat="1" ht="12.75" x14ac:dyDescent="0.2">
      <c r="C60" s="148"/>
      <c r="D60" s="148"/>
    </row>
    <row r="61" spans="2:4" x14ac:dyDescent="0.2">
      <c r="B61" s="182" t="s">
        <v>776</v>
      </c>
    </row>
  </sheetData>
  <mergeCells count="10">
    <mergeCell ref="B2:D2"/>
    <mergeCell ref="B4:D4"/>
    <mergeCell ref="B6:D6"/>
    <mergeCell ref="B7:D7"/>
    <mergeCell ref="B8:D8"/>
    <mergeCell ref="F18:F19"/>
    <mergeCell ref="B41:D41"/>
    <mergeCell ref="B42:D42"/>
    <mergeCell ref="B43:D43"/>
    <mergeCell ref="B47:D47"/>
  </mergeCells>
  <printOptions horizontalCentered="1"/>
  <pageMargins left="0.59055118110236227" right="0.59055118110236227" top="1.1811023622047245" bottom="0.78740157480314965" header="0.39370078740157483" footer="0.39370078740157483"/>
  <pageSetup paperSize="9" scale="88"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Equation.3" shapeId="9217" r:id="rId4">
          <objectPr defaultSize="0" autoPict="0" r:id="rId5">
            <anchor moveWithCells="1" sizeWithCells="1">
              <from>
                <xdr:col>1</xdr:col>
                <xdr:colOff>38100</xdr:colOff>
                <xdr:row>33</xdr:row>
                <xdr:rowOff>0</xdr:rowOff>
              </from>
              <to>
                <xdr:col>1</xdr:col>
                <xdr:colOff>4667250</xdr:colOff>
                <xdr:row>37</xdr:row>
                <xdr:rowOff>9525</xdr:rowOff>
              </to>
            </anchor>
          </objectPr>
        </oleObject>
      </mc:Choice>
      <mc:Fallback>
        <oleObject progId="Equation.3" shapeId="9217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F62"/>
  <sheetViews>
    <sheetView view="pageBreakPreview" topLeftCell="A15" zoomScaleNormal="100" zoomScaleSheetLayoutView="100" workbookViewId="0">
      <selection activeCell="F52" sqref="F52"/>
    </sheetView>
  </sheetViews>
  <sheetFormatPr defaultColWidth="9.140625" defaultRowHeight="15" x14ac:dyDescent="0.25"/>
  <cols>
    <col min="1" max="1" width="1.140625" style="371" customWidth="1"/>
    <col min="2" max="2" width="75.7109375" style="371" customWidth="1"/>
    <col min="3" max="3" width="10.140625" style="380" bestFit="1" customWidth="1"/>
    <col min="4" max="4" width="12" style="380" customWidth="1"/>
    <col min="5" max="5" width="9.42578125" style="371" customWidth="1"/>
    <col min="6" max="6" width="62.5703125" style="371" customWidth="1"/>
    <col min="7" max="16384" width="9.140625" style="371"/>
  </cols>
  <sheetData>
    <row r="1" spans="1:6" s="327" customFormat="1" ht="6.75" customHeight="1" x14ac:dyDescent="0.3">
      <c r="C1" s="328"/>
      <c r="D1" s="328"/>
    </row>
    <row r="2" spans="1:6" s="327" customFormat="1" ht="18.75" x14ac:dyDescent="0.3">
      <c r="B2" s="503" t="s">
        <v>991</v>
      </c>
      <c r="C2" s="503"/>
      <c r="D2" s="503"/>
    </row>
    <row r="3" spans="1:6" s="329" customFormat="1" ht="12.75" x14ac:dyDescent="0.2">
      <c r="B3" s="330"/>
      <c r="C3" s="330"/>
      <c r="D3" s="330"/>
      <c r="F3" s="331" t="s">
        <v>992</v>
      </c>
    </row>
    <row r="4" spans="1:6" s="327" customFormat="1" ht="15.75" x14ac:dyDescent="0.25">
      <c r="B4" s="504" t="s">
        <v>993</v>
      </c>
      <c r="C4" s="504"/>
      <c r="D4" s="504"/>
      <c r="F4" s="331" t="s">
        <v>994</v>
      </c>
    </row>
    <row r="5" spans="1:6" s="327" customFormat="1" ht="13.9" x14ac:dyDescent="0.3">
      <c r="B5" s="332"/>
      <c r="C5" s="332"/>
      <c r="D5" s="332"/>
    </row>
    <row r="6" spans="1:6" s="327" customFormat="1" ht="29.25" customHeight="1" x14ac:dyDescent="0.3">
      <c r="B6" s="505" t="str">
        <f>'BDI_EDIF_21,14%_SEM'!B6:D6</f>
        <v>OBRA: CONCLUSÃO DA OBRA REMANESCENTE DE REFORMA E AMPLIAÇÃO DA CÂMARA MUNICIPAL DO CABO DE SANTO AGOSTINHO</v>
      </c>
      <c r="C6" s="505"/>
      <c r="D6" s="505"/>
    </row>
    <row r="7" spans="1:6" s="327" customFormat="1" ht="15" customHeight="1" x14ac:dyDescent="0.3">
      <c r="B7" s="505" t="str">
        <f>'BDI_EDIF_21,14%_SEM'!B7:D7</f>
        <v>LOCALIZAÇÃO: RUA TENENTE MANOEL DA SILVA, 131, CENTRO, CABO DE SANTO AGOSTINHO - PE.</v>
      </c>
      <c r="C7" s="505"/>
      <c r="D7" s="505"/>
    </row>
    <row r="8" spans="1:6" s="327" customFormat="1" ht="14.45" x14ac:dyDescent="0.3">
      <c r="B8" s="505" t="str">
        <f>'BDI_EDIF_21,14%_SEM'!B8:D8</f>
        <v>DATA: JANEIRO/2020</v>
      </c>
      <c r="C8" s="505"/>
      <c r="D8" s="505"/>
    </row>
    <row r="9" spans="1:6" s="327" customFormat="1" ht="13.9" x14ac:dyDescent="0.3">
      <c r="B9" s="333"/>
      <c r="C9" s="334"/>
      <c r="D9" s="334"/>
    </row>
    <row r="10" spans="1:6" s="327" customFormat="1" ht="22.5" customHeight="1" x14ac:dyDescent="0.25">
      <c r="B10" s="335" t="s">
        <v>736</v>
      </c>
      <c r="C10" s="336" t="s">
        <v>737</v>
      </c>
      <c r="D10" s="336" t="s">
        <v>738</v>
      </c>
      <c r="F10" s="337" t="s">
        <v>739</v>
      </c>
    </row>
    <row r="11" spans="1:6" s="341" customFormat="1" ht="14.45" x14ac:dyDescent="0.3">
      <c r="A11" s="338"/>
      <c r="B11" s="339"/>
      <c r="C11" s="340"/>
      <c r="D11" s="340"/>
    </row>
    <row r="12" spans="1:6" s="327" customFormat="1" x14ac:dyDescent="0.25">
      <c r="B12" s="342" t="s">
        <v>740</v>
      </c>
      <c r="C12" s="343" t="s">
        <v>741</v>
      </c>
      <c r="D12" s="344">
        <v>3.4500000000000003E-2</v>
      </c>
      <c r="E12" s="327" t="s">
        <v>995</v>
      </c>
      <c r="F12" s="345" t="s">
        <v>996</v>
      </c>
    </row>
    <row r="13" spans="1:6" s="327" customFormat="1" ht="14.45" x14ac:dyDescent="0.3">
      <c r="B13" s="342"/>
      <c r="C13" s="343"/>
      <c r="D13" s="346"/>
    </row>
    <row r="14" spans="1:6" s="327" customFormat="1" x14ac:dyDescent="0.25">
      <c r="B14" s="342" t="s">
        <v>744</v>
      </c>
      <c r="C14" s="343" t="s">
        <v>745</v>
      </c>
      <c r="D14" s="344">
        <v>8.5000000000000006E-3</v>
      </c>
      <c r="E14" s="327" t="s">
        <v>997</v>
      </c>
      <c r="F14" s="345" t="s">
        <v>998</v>
      </c>
    </row>
    <row r="15" spans="1:6" s="327" customFormat="1" ht="14.45" x14ac:dyDescent="0.3">
      <c r="B15" s="342"/>
      <c r="C15" s="343"/>
      <c r="D15" s="347"/>
    </row>
    <row r="16" spans="1:6" s="327" customFormat="1" x14ac:dyDescent="0.25">
      <c r="B16" s="342" t="s">
        <v>747</v>
      </c>
      <c r="C16" s="343" t="s">
        <v>748</v>
      </c>
      <c r="D16" s="344">
        <v>8.5000000000000006E-3</v>
      </c>
      <c r="E16" s="327" t="s">
        <v>997</v>
      </c>
      <c r="F16" s="345" t="s">
        <v>999</v>
      </c>
    </row>
    <row r="17" spans="2:6" s="327" customFormat="1" ht="14.45" x14ac:dyDescent="0.3">
      <c r="B17" s="342"/>
      <c r="C17" s="343"/>
      <c r="D17" s="347"/>
    </row>
    <row r="18" spans="2:6" s="327" customFormat="1" x14ac:dyDescent="0.25">
      <c r="B18" s="342" t="s">
        <v>1000</v>
      </c>
      <c r="C18" s="343" t="s">
        <v>751</v>
      </c>
      <c r="D18" s="344">
        <v>4.7999999999999996E-3</v>
      </c>
      <c r="E18" s="327" t="s">
        <v>997</v>
      </c>
      <c r="F18" s="499" t="s">
        <v>1001</v>
      </c>
    </row>
    <row r="19" spans="2:6" s="350" customFormat="1" ht="15" hidden="1" customHeight="1" x14ac:dyDescent="0.3">
      <c r="B19" s="348"/>
      <c r="C19" s="349"/>
      <c r="D19" s="347"/>
      <c r="F19" s="499"/>
    </row>
    <row r="20" spans="2:6" s="350" customFormat="1" ht="15" hidden="1" customHeight="1" x14ac:dyDescent="0.3">
      <c r="B20" s="348" t="s">
        <v>1002</v>
      </c>
      <c r="C20" s="349" t="s">
        <v>1003</v>
      </c>
      <c r="D20" s="351"/>
      <c r="E20" s="350" t="s">
        <v>997</v>
      </c>
      <c r="F20" s="499"/>
    </row>
    <row r="21" spans="2:6" s="327" customFormat="1" ht="14.45" x14ac:dyDescent="0.3">
      <c r="B21" s="342"/>
      <c r="C21" s="343"/>
      <c r="D21" s="347"/>
      <c r="F21" s="352"/>
    </row>
    <row r="22" spans="2:6" s="327" customFormat="1" ht="14.45" x14ac:dyDescent="0.3">
      <c r="B22" s="342" t="s">
        <v>754</v>
      </c>
      <c r="C22" s="343" t="s">
        <v>754</v>
      </c>
      <c r="D22" s="353">
        <v>0.03</v>
      </c>
    </row>
    <row r="23" spans="2:6" s="358" customFormat="1" ht="14.45" hidden="1" x14ac:dyDescent="0.3">
      <c r="B23" s="354" t="s">
        <v>755</v>
      </c>
      <c r="C23" s="355" t="s">
        <v>756</v>
      </c>
      <c r="D23" s="356"/>
      <c r="E23" s="357">
        <f>0.05*0.1</f>
        <v>5.000000000000001E-3</v>
      </c>
    </row>
    <row r="24" spans="2:6" s="327" customFormat="1" ht="14.45" x14ac:dyDescent="0.3">
      <c r="B24" s="342" t="s">
        <v>757</v>
      </c>
      <c r="C24" s="343" t="s">
        <v>757</v>
      </c>
      <c r="D24" s="353">
        <v>6.4999999999999997E-3</v>
      </c>
    </row>
    <row r="25" spans="2:6" s="362" customFormat="1" ht="14.45" hidden="1" x14ac:dyDescent="0.3">
      <c r="B25" s="359" t="s">
        <v>1004</v>
      </c>
      <c r="C25" s="360" t="s">
        <v>759</v>
      </c>
      <c r="D25" s="361"/>
      <c r="E25" s="362" t="s">
        <v>760</v>
      </c>
    </row>
    <row r="26" spans="2:6" s="327" customFormat="1" ht="14.45" x14ac:dyDescent="0.3">
      <c r="B26" s="342" t="s">
        <v>1005</v>
      </c>
      <c r="C26" s="343" t="s">
        <v>175</v>
      </c>
      <c r="D26" s="344">
        <f>SUM(D22:D25)</f>
        <v>3.6499999999999998E-2</v>
      </c>
    </row>
    <row r="27" spans="2:6" s="327" customFormat="1" ht="14.45" x14ac:dyDescent="0.3">
      <c r="B27" s="342"/>
      <c r="C27" s="343"/>
      <c r="D27" s="353"/>
    </row>
    <row r="28" spans="2:6" s="327" customFormat="1" x14ac:dyDescent="0.25">
      <c r="B28" s="342" t="s">
        <v>762</v>
      </c>
      <c r="C28" s="343" t="s">
        <v>763</v>
      </c>
      <c r="D28" s="344">
        <v>4.8599999999999997E-2</v>
      </c>
      <c r="E28" s="327" t="s">
        <v>997</v>
      </c>
      <c r="F28" s="345" t="s">
        <v>1006</v>
      </c>
    </row>
    <row r="29" spans="2:6" s="338" customFormat="1" ht="14.45" x14ac:dyDescent="0.3">
      <c r="B29" s="339"/>
      <c r="C29" s="340"/>
      <c r="D29" s="363"/>
    </row>
    <row r="30" spans="2:6" s="327" customFormat="1" x14ac:dyDescent="0.25">
      <c r="B30" s="364" t="s">
        <v>766</v>
      </c>
      <c r="C30" s="365"/>
      <c r="D30" s="344">
        <f>ROUND((((1+D12+D18+D16+D20)*(1+D14)*(1+D28))/(1-D26))-1,4)</f>
        <v>0.15</v>
      </c>
      <c r="E30" s="327" t="s">
        <v>1007</v>
      </c>
    </row>
    <row r="31" spans="2:6" s="327" customFormat="1" ht="12.75" x14ac:dyDescent="0.2">
      <c r="C31" s="328"/>
      <c r="D31" s="366"/>
      <c r="F31" s="345" t="s">
        <v>1008</v>
      </c>
    </row>
    <row r="32" spans="2:6" s="327" customFormat="1" ht="13.9" x14ac:dyDescent="0.3">
      <c r="C32" s="328"/>
      <c r="D32" s="328"/>
    </row>
    <row r="33" spans="2:4" s="327" customFormat="1" ht="13.9" x14ac:dyDescent="0.3">
      <c r="C33" s="328"/>
      <c r="D33" s="328"/>
    </row>
    <row r="34" spans="2:4" s="327" customFormat="1" ht="15.75" x14ac:dyDescent="0.25">
      <c r="B34" s="367" t="s">
        <v>769</v>
      </c>
      <c r="C34" s="328"/>
      <c r="D34" s="328"/>
    </row>
    <row r="35" spans="2:4" ht="14.45" x14ac:dyDescent="0.3">
      <c r="B35" s="368"/>
      <c r="C35" s="369"/>
      <c r="D35" s="370"/>
    </row>
    <row r="36" spans="2:4" ht="14.45" x14ac:dyDescent="0.3">
      <c r="B36" s="372"/>
      <c r="C36" s="373"/>
      <c r="D36" s="374"/>
    </row>
    <row r="37" spans="2:4" ht="14.45" x14ac:dyDescent="0.3">
      <c r="B37" s="372"/>
      <c r="C37" s="373"/>
      <c r="D37" s="374"/>
    </row>
    <row r="38" spans="2:4" ht="14.45" x14ac:dyDescent="0.3">
      <c r="B38" s="372"/>
      <c r="C38" s="373"/>
      <c r="D38" s="374"/>
    </row>
    <row r="39" spans="2:4" ht="14.45" x14ac:dyDescent="0.3">
      <c r="B39" s="372"/>
      <c r="C39" s="373"/>
      <c r="D39" s="374"/>
    </row>
    <row r="40" spans="2:4" ht="14.45" x14ac:dyDescent="0.3">
      <c r="B40" s="375"/>
      <c r="C40" s="376"/>
      <c r="D40" s="377"/>
    </row>
    <row r="41" spans="2:4" ht="14.45" x14ac:dyDescent="0.3">
      <c r="B41" s="378"/>
      <c r="C41" s="373"/>
      <c r="D41" s="373"/>
    </row>
    <row r="42" spans="2:4" x14ac:dyDescent="0.25">
      <c r="B42" s="378" t="s">
        <v>770</v>
      </c>
      <c r="C42" s="373"/>
      <c r="D42" s="373"/>
    </row>
    <row r="43" spans="2:4" s="190" customFormat="1" ht="14.25" x14ac:dyDescent="0.2">
      <c r="B43" s="489" t="s">
        <v>771</v>
      </c>
      <c r="C43" s="489"/>
      <c r="D43" s="489"/>
    </row>
    <row r="44" spans="2:4" s="190" customFormat="1" ht="59.25" customHeight="1" x14ac:dyDescent="0.2">
      <c r="B44" s="490" t="s">
        <v>811</v>
      </c>
      <c r="C44" s="490"/>
      <c r="D44" s="490"/>
    </row>
    <row r="45" spans="2:4" x14ac:dyDescent="0.25">
      <c r="B45" s="379"/>
      <c r="C45" s="373"/>
      <c r="D45" s="373"/>
    </row>
    <row r="47" spans="2:4" ht="14.45" hidden="1" x14ac:dyDescent="0.3">
      <c r="B47" s="371" t="s">
        <v>774</v>
      </c>
    </row>
    <row r="48" spans="2:4" ht="135" hidden="1" customHeight="1" x14ac:dyDescent="0.3">
      <c r="B48" s="500" t="s">
        <v>1009</v>
      </c>
      <c r="C48" s="501"/>
      <c r="D48" s="502"/>
    </row>
    <row r="60" spans="2:4" s="327" customFormat="1" ht="12.75" x14ac:dyDescent="0.2">
      <c r="C60" s="328"/>
      <c r="D60" s="328"/>
    </row>
    <row r="61" spans="2:4" s="327" customFormat="1" ht="12.75" x14ac:dyDescent="0.2">
      <c r="C61" s="328"/>
      <c r="D61" s="328"/>
    </row>
    <row r="62" spans="2:4" x14ac:dyDescent="0.25">
      <c r="B62" s="371" t="s">
        <v>776</v>
      </c>
    </row>
  </sheetData>
  <mergeCells count="9">
    <mergeCell ref="F18:F20"/>
    <mergeCell ref="B48:D48"/>
    <mergeCell ref="B43:D43"/>
    <mergeCell ref="B44:D44"/>
    <mergeCell ref="B2:D2"/>
    <mergeCell ref="B4:D4"/>
    <mergeCell ref="B6:D6"/>
    <mergeCell ref="B7:D7"/>
    <mergeCell ref="B8:D8"/>
  </mergeCells>
  <printOptions horizontalCentered="1"/>
  <pageMargins left="0.59055118110236227" right="0.59055118110236227" top="1.3779527559055118" bottom="0.78740157480314965" header="0.39370078740157483" footer="0.39370078740157483"/>
  <pageSetup paperSize="9" scale="88"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Equation.3" shapeId="16385" r:id="rId4">
          <objectPr defaultSize="0" autoPict="0" r:id="rId5">
            <anchor moveWithCells="1" sizeWithCells="1">
              <from>
                <xdr:col>1</xdr:col>
                <xdr:colOff>38100</xdr:colOff>
                <xdr:row>35</xdr:row>
                <xdr:rowOff>0</xdr:rowOff>
              </from>
              <to>
                <xdr:col>1</xdr:col>
                <xdr:colOff>4667250</xdr:colOff>
                <xdr:row>39</xdr:row>
                <xdr:rowOff>9525</xdr:rowOff>
              </to>
            </anchor>
          </objectPr>
        </oleObject>
      </mc:Choice>
      <mc:Fallback>
        <oleObject progId="Equation.3" shapeId="16385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5">
    <tabColor rgb="FF00B050"/>
  </sheetPr>
  <dimension ref="A1:K299"/>
  <sheetViews>
    <sheetView view="pageBreakPreview" topLeftCell="A2" zoomScale="115" zoomScaleNormal="100" zoomScaleSheetLayoutView="115" workbookViewId="0">
      <pane ySplit="870" activePane="bottomLeft"/>
      <selection activeCell="A2" sqref="A2:G2"/>
      <selection pane="bottomLeft" activeCell="I289" sqref="I289"/>
    </sheetView>
  </sheetViews>
  <sheetFormatPr defaultRowHeight="11.25" x14ac:dyDescent="0.2"/>
  <cols>
    <col min="1" max="1" width="12.42578125" style="84" customWidth="1"/>
    <col min="2" max="2" width="10.85546875" style="84" customWidth="1"/>
    <col min="3" max="3" width="50.42578125" style="84" customWidth="1"/>
    <col min="4" max="4" width="9.140625" style="84"/>
    <col min="5" max="5" width="9" style="84" customWidth="1"/>
    <col min="6" max="6" width="9.5703125" style="84" customWidth="1"/>
    <col min="7" max="7" width="12.140625" style="84" customWidth="1"/>
    <col min="8" max="257" width="9.140625" style="84"/>
    <col min="258" max="258" width="17.5703125" style="84" customWidth="1"/>
    <col min="259" max="259" width="47.5703125" style="84" customWidth="1"/>
    <col min="260" max="260" width="9.140625" style="84"/>
    <col min="261" max="261" width="10.28515625" style="84" customWidth="1"/>
    <col min="262" max="262" width="11.7109375" style="84" customWidth="1"/>
    <col min="263" max="263" width="15.85546875" style="84" customWidth="1"/>
    <col min="264" max="513" width="9.140625" style="84"/>
    <col min="514" max="514" width="17.5703125" style="84" customWidth="1"/>
    <col min="515" max="515" width="47.5703125" style="84" customWidth="1"/>
    <col min="516" max="516" width="9.140625" style="84"/>
    <col min="517" max="517" width="10.28515625" style="84" customWidth="1"/>
    <col min="518" max="518" width="11.7109375" style="84" customWidth="1"/>
    <col min="519" max="519" width="15.85546875" style="84" customWidth="1"/>
    <col min="520" max="769" width="9.140625" style="84"/>
    <col min="770" max="770" width="17.5703125" style="84" customWidth="1"/>
    <col min="771" max="771" width="47.5703125" style="84" customWidth="1"/>
    <col min="772" max="772" width="9.140625" style="84"/>
    <col min="773" max="773" width="10.28515625" style="84" customWidth="1"/>
    <col min="774" max="774" width="11.7109375" style="84" customWidth="1"/>
    <col min="775" max="775" width="15.85546875" style="84" customWidth="1"/>
    <col min="776" max="1025" width="9.140625" style="84"/>
    <col min="1026" max="1026" width="17.5703125" style="84" customWidth="1"/>
    <col min="1027" max="1027" width="47.5703125" style="84" customWidth="1"/>
    <col min="1028" max="1028" width="9.140625" style="84"/>
    <col min="1029" max="1029" width="10.28515625" style="84" customWidth="1"/>
    <col min="1030" max="1030" width="11.7109375" style="84" customWidth="1"/>
    <col min="1031" max="1031" width="15.85546875" style="84" customWidth="1"/>
    <col min="1032" max="1281" width="9.140625" style="84"/>
    <col min="1282" max="1282" width="17.5703125" style="84" customWidth="1"/>
    <col min="1283" max="1283" width="47.5703125" style="84" customWidth="1"/>
    <col min="1284" max="1284" width="9.140625" style="84"/>
    <col min="1285" max="1285" width="10.28515625" style="84" customWidth="1"/>
    <col min="1286" max="1286" width="11.7109375" style="84" customWidth="1"/>
    <col min="1287" max="1287" width="15.85546875" style="84" customWidth="1"/>
    <col min="1288" max="1537" width="9.140625" style="84"/>
    <col min="1538" max="1538" width="17.5703125" style="84" customWidth="1"/>
    <col min="1539" max="1539" width="47.5703125" style="84" customWidth="1"/>
    <col min="1540" max="1540" width="9.140625" style="84"/>
    <col min="1541" max="1541" width="10.28515625" style="84" customWidth="1"/>
    <col min="1542" max="1542" width="11.7109375" style="84" customWidth="1"/>
    <col min="1543" max="1543" width="15.85546875" style="84" customWidth="1"/>
    <col min="1544" max="1793" width="9.140625" style="84"/>
    <col min="1794" max="1794" width="17.5703125" style="84" customWidth="1"/>
    <col min="1795" max="1795" width="47.5703125" style="84" customWidth="1"/>
    <col min="1796" max="1796" width="9.140625" style="84"/>
    <col min="1797" max="1797" width="10.28515625" style="84" customWidth="1"/>
    <col min="1798" max="1798" width="11.7109375" style="84" customWidth="1"/>
    <col min="1799" max="1799" width="15.85546875" style="84" customWidth="1"/>
    <col min="1800" max="2049" width="9.140625" style="84"/>
    <col min="2050" max="2050" width="17.5703125" style="84" customWidth="1"/>
    <col min="2051" max="2051" width="47.5703125" style="84" customWidth="1"/>
    <col min="2052" max="2052" width="9.140625" style="84"/>
    <col min="2053" max="2053" width="10.28515625" style="84" customWidth="1"/>
    <col min="2054" max="2054" width="11.7109375" style="84" customWidth="1"/>
    <col min="2055" max="2055" width="15.85546875" style="84" customWidth="1"/>
    <col min="2056" max="2305" width="9.140625" style="84"/>
    <col min="2306" max="2306" width="17.5703125" style="84" customWidth="1"/>
    <col min="2307" max="2307" width="47.5703125" style="84" customWidth="1"/>
    <col min="2308" max="2308" width="9.140625" style="84"/>
    <col min="2309" max="2309" width="10.28515625" style="84" customWidth="1"/>
    <col min="2310" max="2310" width="11.7109375" style="84" customWidth="1"/>
    <col min="2311" max="2311" width="15.85546875" style="84" customWidth="1"/>
    <col min="2312" max="2561" width="9.140625" style="84"/>
    <col min="2562" max="2562" width="17.5703125" style="84" customWidth="1"/>
    <col min="2563" max="2563" width="47.5703125" style="84" customWidth="1"/>
    <col min="2564" max="2564" width="9.140625" style="84"/>
    <col min="2565" max="2565" width="10.28515625" style="84" customWidth="1"/>
    <col min="2566" max="2566" width="11.7109375" style="84" customWidth="1"/>
    <col min="2567" max="2567" width="15.85546875" style="84" customWidth="1"/>
    <col min="2568" max="2817" width="9.140625" style="84"/>
    <col min="2818" max="2818" width="17.5703125" style="84" customWidth="1"/>
    <col min="2819" max="2819" width="47.5703125" style="84" customWidth="1"/>
    <col min="2820" max="2820" width="9.140625" style="84"/>
    <col min="2821" max="2821" width="10.28515625" style="84" customWidth="1"/>
    <col min="2822" max="2822" width="11.7109375" style="84" customWidth="1"/>
    <col min="2823" max="2823" width="15.85546875" style="84" customWidth="1"/>
    <col min="2824" max="3073" width="9.140625" style="84"/>
    <col min="3074" max="3074" width="17.5703125" style="84" customWidth="1"/>
    <col min="3075" max="3075" width="47.5703125" style="84" customWidth="1"/>
    <col min="3076" max="3076" width="9.140625" style="84"/>
    <col min="3077" max="3077" width="10.28515625" style="84" customWidth="1"/>
    <col min="3078" max="3078" width="11.7109375" style="84" customWidth="1"/>
    <col min="3079" max="3079" width="15.85546875" style="84" customWidth="1"/>
    <col min="3080" max="3329" width="9.140625" style="84"/>
    <col min="3330" max="3330" width="17.5703125" style="84" customWidth="1"/>
    <col min="3331" max="3331" width="47.5703125" style="84" customWidth="1"/>
    <col min="3332" max="3332" width="9.140625" style="84"/>
    <col min="3333" max="3333" width="10.28515625" style="84" customWidth="1"/>
    <col min="3334" max="3334" width="11.7109375" style="84" customWidth="1"/>
    <col min="3335" max="3335" width="15.85546875" style="84" customWidth="1"/>
    <col min="3336" max="3585" width="9.140625" style="84"/>
    <col min="3586" max="3586" width="17.5703125" style="84" customWidth="1"/>
    <col min="3587" max="3587" width="47.5703125" style="84" customWidth="1"/>
    <col min="3588" max="3588" width="9.140625" style="84"/>
    <col min="3589" max="3589" width="10.28515625" style="84" customWidth="1"/>
    <col min="3590" max="3590" width="11.7109375" style="84" customWidth="1"/>
    <col min="3591" max="3591" width="15.85546875" style="84" customWidth="1"/>
    <col min="3592" max="3841" width="9.140625" style="84"/>
    <col min="3842" max="3842" width="17.5703125" style="84" customWidth="1"/>
    <col min="3843" max="3843" width="47.5703125" style="84" customWidth="1"/>
    <col min="3844" max="3844" width="9.140625" style="84"/>
    <col min="3845" max="3845" width="10.28515625" style="84" customWidth="1"/>
    <col min="3846" max="3846" width="11.7109375" style="84" customWidth="1"/>
    <col min="3847" max="3847" width="15.85546875" style="84" customWidth="1"/>
    <col min="3848" max="4097" width="9.140625" style="84"/>
    <col min="4098" max="4098" width="17.5703125" style="84" customWidth="1"/>
    <col min="4099" max="4099" width="47.5703125" style="84" customWidth="1"/>
    <col min="4100" max="4100" width="9.140625" style="84"/>
    <col min="4101" max="4101" width="10.28515625" style="84" customWidth="1"/>
    <col min="4102" max="4102" width="11.7109375" style="84" customWidth="1"/>
    <col min="4103" max="4103" width="15.85546875" style="84" customWidth="1"/>
    <col min="4104" max="4353" width="9.140625" style="84"/>
    <col min="4354" max="4354" width="17.5703125" style="84" customWidth="1"/>
    <col min="4355" max="4355" width="47.5703125" style="84" customWidth="1"/>
    <col min="4356" max="4356" width="9.140625" style="84"/>
    <col min="4357" max="4357" width="10.28515625" style="84" customWidth="1"/>
    <col min="4358" max="4358" width="11.7109375" style="84" customWidth="1"/>
    <col min="4359" max="4359" width="15.85546875" style="84" customWidth="1"/>
    <col min="4360" max="4609" width="9.140625" style="84"/>
    <col min="4610" max="4610" width="17.5703125" style="84" customWidth="1"/>
    <col min="4611" max="4611" width="47.5703125" style="84" customWidth="1"/>
    <col min="4612" max="4612" width="9.140625" style="84"/>
    <col min="4613" max="4613" width="10.28515625" style="84" customWidth="1"/>
    <col min="4614" max="4614" width="11.7109375" style="84" customWidth="1"/>
    <col min="4615" max="4615" width="15.85546875" style="84" customWidth="1"/>
    <col min="4616" max="4865" width="9.140625" style="84"/>
    <col min="4866" max="4866" width="17.5703125" style="84" customWidth="1"/>
    <col min="4867" max="4867" width="47.5703125" style="84" customWidth="1"/>
    <col min="4868" max="4868" width="9.140625" style="84"/>
    <col min="4869" max="4869" width="10.28515625" style="84" customWidth="1"/>
    <col min="4870" max="4870" width="11.7109375" style="84" customWidth="1"/>
    <col min="4871" max="4871" width="15.85546875" style="84" customWidth="1"/>
    <col min="4872" max="5121" width="9.140625" style="84"/>
    <col min="5122" max="5122" width="17.5703125" style="84" customWidth="1"/>
    <col min="5123" max="5123" width="47.5703125" style="84" customWidth="1"/>
    <col min="5124" max="5124" width="9.140625" style="84"/>
    <col min="5125" max="5125" width="10.28515625" style="84" customWidth="1"/>
    <col min="5126" max="5126" width="11.7109375" style="84" customWidth="1"/>
    <col min="5127" max="5127" width="15.85546875" style="84" customWidth="1"/>
    <col min="5128" max="5377" width="9.140625" style="84"/>
    <col min="5378" max="5378" width="17.5703125" style="84" customWidth="1"/>
    <col min="5379" max="5379" width="47.5703125" style="84" customWidth="1"/>
    <col min="5380" max="5380" width="9.140625" style="84"/>
    <col min="5381" max="5381" width="10.28515625" style="84" customWidth="1"/>
    <col min="5382" max="5382" width="11.7109375" style="84" customWidth="1"/>
    <col min="5383" max="5383" width="15.85546875" style="84" customWidth="1"/>
    <col min="5384" max="5633" width="9.140625" style="84"/>
    <col min="5634" max="5634" width="17.5703125" style="84" customWidth="1"/>
    <col min="5635" max="5635" width="47.5703125" style="84" customWidth="1"/>
    <col min="5636" max="5636" width="9.140625" style="84"/>
    <col min="5637" max="5637" width="10.28515625" style="84" customWidth="1"/>
    <col min="5638" max="5638" width="11.7109375" style="84" customWidth="1"/>
    <col min="5639" max="5639" width="15.85546875" style="84" customWidth="1"/>
    <col min="5640" max="5889" width="9.140625" style="84"/>
    <col min="5890" max="5890" width="17.5703125" style="84" customWidth="1"/>
    <col min="5891" max="5891" width="47.5703125" style="84" customWidth="1"/>
    <col min="5892" max="5892" width="9.140625" style="84"/>
    <col min="5893" max="5893" width="10.28515625" style="84" customWidth="1"/>
    <col min="5894" max="5894" width="11.7109375" style="84" customWidth="1"/>
    <col min="5895" max="5895" width="15.85546875" style="84" customWidth="1"/>
    <col min="5896" max="6145" width="9.140625" style="84"/>
    <col min="6146" max="6146" width="17.5703125" style="84" customWidth="1"/>
    <col min="6147" max="6147" width="47.5703125" style="84" customWidth="1"/>
    <col min="6148" max="6148" width="9.140625" style="84"/>
    <col min="6149" max="6149" width="10.28515625" style="84" customWidth="1"/>
    <col min="6150" max="6150" width="11.7109375" style="84" customWidth="1"/>
    <col min="6151" max="6151" width="15.85546875" style="84" customWidth="1"/>
    <col min="6152" max="6401" width="9.140625" style="84"/>
    <col min="6402" max="6402" width="17.5703125" style="84" customWidth="1"/>
    <col min="6403" max="6403" width="47.5703125" style="84" customWidth="1"/>
    <col min="6404" max="6404" width="9.140625" style="84"/>
    <col min="6405" max="6405" width="10.28515625" style="84" customWidth="1"/>
    <col min="6406" max="6406" width="11.7109375" style="84" customWidth="1"/>
    <col min="6407" max="6407" width="15.85546875" style="84" customWidth="1"/>
    <col min="6408" max="6657" width="9.140625" style="84"/>
    <col min="6658" max="6658" width="17.5703125" style="84" customWidth="1"/>
    <col min="6659" max="6659" width="47.5703125" style="84" customWidth="1"/>
    <col min="6660" max="6660" width="9.140625" style="84"/>
    <col min="6661" max="6661" width="10.28515625" style="84" customWidth="1"/>
    <col min="6662" max="6662" width="11.7109375" style="84" customWidth="1"/>
    <col min="6663" max="6663" width="15.85546875" style="84" customWidth="1"/>
    <col min="6664" max="6913" width="9.140625" style="84"/>
    <col min="6914" max="6914" width="17.5703125" style="84" customWidth="1"/>
    <col min="6915" max="6915" width="47.5703125" style="84" customWidth="1"/>
    <col min="6916" max="6916" width="9.140625" style="84"/>
    <col min="6917" max="6917" width="10.28515625" style="84" customWidth="1"/>
    <col min="6918" max="6918" width="11.7109375" style="84" customWidth="1"/>
    <col min="6919" max="6919" width="15.85546875" style="84" customWidth="1"/>
    <col min="6920" max="7169" width="9.140625" style="84"/>
    <col min="7170" max="7170" width="17.5703125" style="84" customWidth="1"/>
    <col min="7171" max="7171" width="47.5703125" style="84" customWidth="1"/>
    <col min="7172" max="7172" width="9.140625" style="84"/>
    <col min="7173" max="7173" width="10.28515625" style="84" customWidth="1"/>
    <col min="7174" max="7174" width="11.7109375" style="84" customWidth="1"/>
    <col min="7175" max="7175" width="15.85546875" style="84" customWidth="1"/>
    <col min="7176" max="7425" width="9.140625" style="84"/>
    <col min="7426" max="7426" width="17.5703125" style="84" customWidth="1"/>
    <col min="7427" max="7427" width="47.5703125" style="84" customWidth="1"/>
    <col min="7428" max="7428" width="9.140625" style="84"/>
    <col min="7429" max="7429" width="10.28515625" style="84" customWidth="1"/>
    <col min="7430" max="7430" width="11.7109375" style="84" customWidth="1"/>
    <col min="7431" max="7431" width="15.85546875" style="84" customWidth="1"/>
    <col min="7432" max="7681" width="9.140625" style="84"/>
    <col min="7682" max="7682" width="17.5703125" style="84" customWidth="1"/>
    <col min="7683" max="7683" width="47.5703125" style="84" customWidth="1"/>
    <col min="7684" max="7684" width="9.140625" style="84"/>
    <col min="7685" max="7685" width="10.28515625" style="84" customWidth="1"/>
    <col min="7686" max="7686" width="11.7109375" style="84" customWidth="1"/>
    <col min="7687" max="7687" width="15.85546875" style="84" customWidth="1"/>
    <col min="7688" max="7937" width="9.140625" style="84"/>
    <col min="7938" max="7938" width="17.5703125" style="84" customWidth="1"/>
    <col min="7939" max="7939" width="47.5703125" style="84" customWidth="1"/>
    <col min="7940" max="7940" width="9.140625" style="84"/>
    <col min="7941" max="7941" width="10.28515625" style="84" customWidth="1"/>
    <col min="7942" max="7942" width="11.7109375" style="84" customWidth="1"/>
    <col min="7943" max="7943" width="15.85546875" style="84" customWidth="1"/>
    <col min="7944" max="8193" width="9.140625" style="84"/>
    <col min="8194" max="8194" width="17.5703125" style="84" customWidth="1"/>
    <col min="8195" max="8195" width="47.5703125" style="84" customWidth="1"/>
    <col min="8196" max="8196" width="9.140625" style="84"/>
    <col min="8197" max="8197" width="10.28515625" style="84" customWidth="1"/>
    <col min="8198" max="8198" width="11.7109375" style="84" customWidth="1"/>
    <col min="8199" max="8199" width="15.85546875" style="84" customWidth="1"/>
    <col min="8200" max="8449" width="9.140625" style="84"/>
    <col min="8450" max="8450" width="17.5703125" style="84" customWidth="1"/>
    <col min="8451" max="8451" width="47.5703125" style="84" customWidth="1"/>
    <col min="8452" max="8452" width="9.140625" style="84"/>
    <col min="8453" max="8453" width="10.28515625" style="84" customWidth="1"/>
    <col min="8454" max="8454" width="11.7109375" style="84" customWidth="1"/>
    <col min="8455" max="8455" width="15.85546875" style="84" customWidth="1"/>
    <col min="8456" max="8705" width="9.140625" style="84"/>
    <col min="8706" max="8706" width="17.5703125" style="84" customWidth="1"/>
    <col min="8707" max="8707" width="47.5703125" style="84" customWidth="1"/>
    <col min="8708" max="8708" width="9.140625" style="84"/>
    <col min="8709" max="8709" width="10.28515625" style="84" customWidth="1"/>
    <col min="8710" max="8710" width="11.7109375" style="84" customWidth="1"/>
    <col min="8711" max="8711" width="15.85546875" style="84" customWidth="1"/>
    <col min="8712" max="8961" width="9.140625" style="84"/>
    <col min="8962" max="8962" width="17.5703125" style="84" customWidth="1"/>
    <col min="8963" max="8963" width="47.5703125" style="84" customWidth="1"/>
    <col min="8964" max="8964" width="9.140625" style="84"/>
    <col min="8965" max="8965" width="10.28515625" style="84" customWidth="1"/>
    <col min="8966" max="8966" width="11.7109375" style="84" customWidth="1"/>
    <col min="8967" max="8967" width="15.85546875" style="84" customWidth="1"/>
    <col min="8968" max="9217" width="9.140625" style="84"/>
    <col min="9218" max="9218" width="17.5703125" style="84" customWidth="1"/>
    <col min="9219" max="9219" width="47.5703125" style="84" customWidth="1"/>
    <col min="9220" max="9220" width="9.140625" style="84"/>
    <col min="9221" max="9221" width="10.28515625" style="84" customWidth="1"/>
    <col min="9222" max="9222" width="11.7109375" style="84" customWidth="1"/>
    <col min="9223" max="9223" width="15.85546875" style="84" customWidth="1"/>
    <col min="9224" max="9473" width="9.140625" style="84"/>
    <col min="9474" max="9474" width="17.5703125" style="84" customWidth="1"/>
    <col min="9475" max="9475" width="47.5703125" style="84" customWidth="1"/>
    <col min="9476" max="9476" width="9.140625" style="84"/>
    <col min="9477" max="9477" width="10.28515625" style="84" customWidth="1"/>
    <col min="9478" max="9478" width="11.7109375" style="84" customWidth="1"/>
    <col min="9479" max="9479" width="15.85546875" style="84" customWidth="1"/>
    <col min="9480" max="9729" width="9.140625" style="84"/>
    <col min="9730" max="9730" width="17.5703125" style="84" customWidth="1"/>
    <col min="9731" max="9731" width="47.5703125" style="84" customWidth="1"/>
    <col min="9732" max="9732" width="9.140625" style="84"/>
    <col min="9733" max="9733" width="10.28515625" style="84" customWidth="1"/>
    <col min="9734" max="9734" width="11.7109375" style="84" customWidth="1"/>
    <col min="9735" max="9735" width="15.85546875" style="84" customWidth="1"/>
    <col min="9736" max="9985" width="9.140625" style="84"/>
    <col min="9986" max="9986" width="17.5703125" style="84" customWidth="1"/>
    <col min="9987" max="9987" width="47.5703125" style="84" customWidth="1"/>
    <col min="9988" max="9988" width="9.140625" style="84"/>
    <col min="9989" max="9989" width="10.28515625" style="84" customWidth="1"/>
    <col min="9990" max="9990" width="11.7109375" style="84" customWidth="1"/>
    <col min="9991" max="9991" width="15.85546875" style="84" customWidth="1"/>
    <col min="9992" max="10241" width="9.140625" style="84"/>
    <col min="10242" max="10242" width="17.5703125" style="84" customWidth="1"/>
    <col min="10243" max="10243" width="47.5703125" style="84" customWidth="1"/>
    <col min="10244" max="10244" width="9.140625" style="84"/>
    <col min="10245" max="10245" width="10.28515625" style="84" customWidth="1"/>
    <col min="10246" max="10246" width="11.7109375" style="84" customWidth="1"/>
    <col min="10247" max="10247" width="15.85546875" style="84" customWidth="1"/>
    <col min="10248" max="10497" width="9.140625" style="84"/>
    <col min="10498" max="10498" width="17.5703125" style="84" customWidth="1"/>
    <col min="10499" max="10499" width="47.5703125" style="84" customWidth="1"/>
    <col min="10500" max="10500" width="9.140625" style="84"/>
    <col min="10501" max="10501" width="10.28515625" style="84" customWidth="1"/>
    <col min="10502" max="10502" width="11.7109375" style="84" customWidth="1"/>
    <col min="10503" max="10503" width="15.85546875" style="84" customWidth="1"/>
    <col min="10504" max="10753" width="9.140625" style="84"/>
    <col min="10754" max="10754" width="17.5703125" style="84" customWidth="1"/>
    <col min="10755" max="10755" width="47.5703125" style="84" customWidth="1"/>
    <col min="10756" max="10756" width="9.140625" style="84"/>
    <col min="10757" max="10757" width="10.28515625" style="84" customWidth="1"/>
    <col min="10758" max="10758" width="11.7109375" style="84" customWidth="1"/>
    <col min="10759" max="10759" width="15.85546875" style="84" customWidth="1"/>
    <col min="10760" max="11009" width="9.140625" style="84"/>
    <col min="11010" max="11010" width="17.5703125" style="84" customWidth="1"/>
    <col min="11011" max="11011" width="47.5703125" style="84" customWidth="1"/>
    <col min="11012" max="11012" width="9.140625" style="84"/>
    <col min="11013" max="11013" width="10.28515625" style="84" customWidth="1"/>
    <col min="11014" max="11014" width="11.7109375" style="84" customWidth="1"/>
    <col min="11015" max="11015" width="15.85546875" style="84" customWidth="1"/>
    <col min="11016" max="11265" width="9.140625" style="84"/>
    <col min="11266" max="11266" width="17.5703125" style="84" customWidth="1"/>
    <col min="11267" max="11267" width="47.5703125" style="84" customWidth="1"/>
    <col min="11268" max="11268" width="9.140625" style="84"/>
    <col min="11269" max="11269" width="10.28515625" style="84" customWidth="1"/>
    <col min="11270" max="11270" width="11.7109375" style="84" customWidth="1"/>
    <col min="11271" max="11271" width="15.85546875" style="84" customWidth="1"/>
    <col min="11272" max="11521" width="9.140625" style="84"/>
    <col min="11522" max="11522" width="17.5703125" style="84" customWidth="1"/>
    <col min="11523" max="11523" width="47.5703125" style="84" customWidth="1"/>
    <col min="11524" max="11524" width="9.140625" style="84"/>
    <col min="11525" max="11525" width="10.28515625" style="84" customWidth="1"/>
    <col min="11526" max="11526" width="11.7109375" style="84" customWidth="1"/>
    <col min="11527" max="11527" width="15.85546875" style="84" customWidth="1"/>
    <col min="11528" max="11777" width="9.140625" style="84"/>
    <col min="11778" max="11778" width="17.5703125" style="84" customWidth="1"/>
    <col min="11779" max="11779" width="47.5703125" style="84" customWidth="1"/>
    <col min="11780" max="11780" width="9.140625" style="84"/>
    <col min="11781" max="11781" width="10.28515625" style="84" customWidth="1"/>
    <col min="11782" max="11782" width="11.7109375" style="84" customWidth="1"/>
    <col min="11783" max="11783" width="15.85546875" style="84" customWidth="1"/>
    <col min="11784" max="12033" width="9.140625" style="84"/>
    <col min="12034" max="12034" width="17.5703125" style="84" customWidth="1"/>
    <col min="12035" max="12035" width="47.5703125" style="84" customWidth="1"/>
    <col min="12036" max="12036" width="9.140625" style="84"/>
    <col min="12037" max="12037" width="10.28515625" style="84" customWidth="1"/>
    <col min="12038" max="12038" width="11.7109375" style="84" customWidth="1"/>
    <col min="12039" max="12039" width="15.85546875" style="84" customWidth="1"/>
    <col min="12040" max="12289" width="9.140625" style="84"/>
    <col min="12290" max="12290" width="17.5703125" style="84" customWidth="1"/>
    <col min="12291" max="12291" width="47.5703125" style="84" customWidth="1"/>
    <col min="12292" max="12292" width="9.140625" style="84"/>
    <col min="12293" max="12293" width="10.28515625" style="84" customWidth="1"/>
    <col min="12294" max="12294" width="11.7109375" style="84" customWidth="1"/>
    <col min="12295" max="12295" width="15.85546875" style="84" customWidth="1"/>
    <col min="12296" max="12545" width="9.140625" style="84"/>
    <col min="12546" max="12546" width="17.5703125" style="84" customWidth="1"/>
    <col min="12547" max="12547" width="47.5703125" style="84" customWidth="1"/>
    <col min="12548" max="12548" width="9.140625" style="84"/>
    <col min="12549" max="12549" width="10.28515625" style="84" customWidth="1"/>
    <col min="12550" max="12550" width="11.7109375" style="84" customWidth="1"/>
    <col min="12551" max="12551" width="15.85546875" style="84" customWidth="1"/>
    <col min="12552" max="12801" width="9.140625" style="84"/>
    <col min="12802" max="12802" width="17.5703125" style="84" customWidth="1"/>
    <col min="12803" max="12803" width="47.5703125" style="84" customWidth="1"/>
    <col min="12804" max="12804" width="9.140625" style="84"/>
    <col min="12805" max="12805" width="10.28515625" style="84" customWidth="1"/>
    <col min="12806" max="12806" width="11.7109375" style="84" customWidth="1"/>
    <col min="12807" max="12807" width="15.85546875" style="84" customWidth="1"/>
    <col min="12808" max="13057" width="9.140625" style="84"/>
    <col min="13058" max="13058" width="17.5703125" style="84" customWidth="1"/>
    <col min="13059" max="13059" width="47.5703125" style="84" customWidth="1"/>
    <col min="13060" max="13060" width="9.140625" style="84"/>
    <col min="13061" max="13061" width="10.28515625" style="84" customWidth="1"/>
    <col min="13062" max="13062" width="11.7109375" style="84" customWidth="1"/>
    <col min="13063" max="13063" width="15.85546875" style="84" customWidth="1"/>
    <col min="13064" max="13313" width="9.140625" style="84"/>
    <col min="13314" max="13314" width="17.5703125" style="84" customWidth="1"/>
    <col min="13315" max="13315" width="47.5703125" style="84" customWidth="1"/>
    <col min="13316" max="13316" width="9.140625" style="84"/>
    <col min="13317" max="13317" width="10.28515625" style="84" customWidth="1"/>
    <col min="13318" max="13318" width="11.7109375" style="84" customWidth="1"/>
    <col min="13319" max="13319" width="15.85546875" style="84" customWidth="1"/>
    <col min="13320" max="13569" width="9.140625" style="84"/>
    <col min="13570" max="13570" width="17.5703125" style="84" customWidth="1"/>
    <col min="13571" max="13571" width="47.5703125" style="84" customWidth="1"/>
    <col min="13572" max="13572" width="9.140625" style="84"/>
    <col min="13573" max="13573" width="10.28515625" style="84" customWidth="1"/>
    <col min="13574" max="13574" width="11.7109375" style="84" customWidth="1"/>
    <col min="13575" max="13575" width="15.85546875" style="84" customWidth="1"/>
    <col min="13576" max="13825" width="9.140625" style="84"/>
    <col min="13826" max="13826" width="17.5703125" style="84" customWidth="1"/>
    <col min="13827" max="13827" width="47.5703125" style="84" customWidth="1"/>
    <col min="13828" max="13828" width="9.140625" style="84"/>
    <col min="13829" max="13829" width="10.28515625" style="84" customWidth="1"/>
    <col min="13830" max="13830" width="11.7109375" style="84" customWidth="1"/>
    <col min="13831" max="13831" width="15.85546875" style="84" customWidth="1"/>
    <col min="13832" max="14081" width="9.140625" style="84"/>
    <col min="14082" max="14082" width="17.5703125" style="84" customWidth="1"/>
    <col min="14083" max="14083" width="47.5703125" style="84" customWidth="1"/>
    <col min="14084" max="14084" width="9.140625" style="84"/>
    <col min="14085" max="14085" width="10.28515625" style="84" customWidth="1"/>
    <col min="14086" max="14086" width="11.7109375" style="84" customWidth="1"/>
    <col min="14087" max="14087" width="15.85546875" style="84" customWidth="1"/>
    <col min="14088" max="14337" width="9.140625" style="84"/>
    <col min="14338" max="14338" width="17.5703125" style="84" customWidth="1"/>
    <col min="14339" max="14339" width="47.5703125" style="84" customWidth="1"/>
    <col min="14340" max="14340" width="9.140625" style="84"/>
    <col min="14341" max="14341" width="10.28515625" style="84" customWidth="1"/>
    <col min="14342" max="14342" width="11.7109375" style="84" customWidth="1"/>
    <col min="14343" max="14343" width="15.85546875" style="84" customWidth="1"/>
    <col min="14344" max="14593" width="9.140625" style="84"/>
    <col min="14594" max="14594" width="17.5703125" style="84" customWidth="1"/>
    <col min="14595" max="14595" width="47.5703125" style="84" customWidth="1"/>
    <col min="14596" max="14596" width="9.140625" style="84"/>
    <col min="14597" max="14597" width="10.28515625" style="84" customWidth="1"/>
    <col min="14598" max="14598" width="11.7109375" style="84" customWidth="1"/>
    <col min="14599" max="14599" width="15.85546875" style="84" customWidth="1"/>
    <col min="14600" max="14849" width="9.140625" style="84"/>
    <col min="14850" max="14850" width="17.5703125" style="84" customWidth="1"/>
    <col min="14851" max="14851" width="47.5703125" style="84" customWidth="1"/>
    <col min="14852" max="14852" width="9.140625" style="84"/>
    <col min="14853" max="14853" width="10.28515625" style="84" customWidth="1"/>
    <col min="14854" max="14854" width="11.7109375" style="84" customWidth="1"/>
    <col min="14855" max="14855" width="15.85546875" style="84" customWidth="1"/>
    <col min="14856" max="15105" width="9.140625" style="84"/>
    <col min="15106" max="15106" width="17.5703125" style="84" customWidth="1"/>
    <col min="15107" max="15107" width="47.5703125" style="84" customWidth="1"/>
    <col min="15108" max="15108" width="9.140625" style="84"/>
    <col min="15109" max="15109" width="10.28515625" style="84" customWidth="1"/>
    <col min="15110" max="15110" width="11.7109375" style="84" customWidth="1"/>
    <col min="15111" max="15111" width="15.85546875" style="84" customWidth="1"/>
    <col min="15112" max="15361" width="9.140625" style="84"/>
    <col min="15362" max="15362" width="17.5703125" style="84" customWidth="1"/>
    <col min="15363" max="15363" width="47.5703125" style="84" customWidth="1"/>
    <col min="15364" max="15364" width="9.140625" style="84"/>
    <col min="15365" max="15365" width="10.28515625" style="84" customWidth="1"/>
    <col min="15366" max="15366" width="11.7109375" style="84" customWidth="1"/>
    <col min="15367" max="15367" width="15.85546875" style="84" customWidth="1"/>
    <col min="15368" max="15617" width="9.140625" style="84"/>
    <col min="15618" max="15618" width="17.5703125" style="84" customWidth="1"/>
    <col min="15619" max="15619" width="47.5703125" style="84" customWidth="1"/>
    <col min="15620" max="15620" width="9.140625" style="84"/>
    <col min="15621" max="15621" width="10.28515625" style="84" customWidth="1"/>
    <col min="15622" max="15622" width="11.7109375" style="84" customWidth="1"/>
    <col min="15623" max="15623" width="15.85546875" style="84" customWidth="1"/>
    <col min="15624" max="15873" width="9.140625" style="84"/>
    <col min="15874" max="15874" width="17.5703125" style="84" customWidth="1"/>
    <col min="15875" max="15875" width="47.5703125" style="84" customWidth="1"/>
    <col min="15876" max="15876" width="9.140625" style="84"/>
    <col min="15877" max="15877" width="10.28515625" style="84" customWidth="1"/>
    <col min="15878" max="15878" width="11.7109375" style="84" customWidth="1"/>
    <col min="15879" max="15879" width="15.85546875" style="84" customWidth="1"/>
    <col min="15880" max="16129" width="9.140625" style="84"/>
    <col min="16130" max="16130" width="17.5703125" style="84" customWidth="1"/>
    <col min="16131" max="16131" width="47.5703125" style="84" customWidth="1"/>
    <col min="16132" max="16132" width="9.140625" style="84"/>
    <col min="16133" max="16133" width="10.28515625" style="84" customWidth="1"/>
    <col min="16134" max="16134" width="11.7109375" style="84" customWidth="1"/>
    <col min="16135" max="16135" width="15.85546875" style="84" customWidth="1"/>
    <col min="16136" max="16384" width="9.140625" style="84"/>
  </cols>
  <sheetData>
    <row r="1" spans="1:11" ht="10.9" thickBot="1" x14ac:dyDescent="0.25">
      <c r="A1" s="83"/>
      <c r="B1" s="83"/>
      <c r="C1" s="83"/>
      <c r="D1" s="83"/>
      <c r="E1" s="83"/>
      <c r="F1" s="83"/>
      <c r="G1" s="83"/>
    </row>
    <row r="2" spans="1:11" ht="20.25" thickBot="1" x14ac:dyDescent="0.35">
      <c r="A2" s="519" t="s">
        <v>1459</v>
      </c>
      <c r="B2" s="520"/>
      <c r="C2" s="520"/>
      <c r="D2" s="520"/>
      <c r="E2" s="520"/>
      <c r="F2" s="520"/>
      <c r="G2" s="521"/>
    </row>
    <row r="3" spans="1:11" ht="15" thickBot="1" x14ac:dyDescent="0.35">
      <c r="A3" s="68"/>
      <c r="B3" s="68"/>
      <c r="C3" s="68"/>
      <c r="D3" s="68"/>
      <c r="E3" s="68"/>
      <c r="F3" s="68"/>
      <c r="G3" s="68"/>
    </row>
    <row r="4" spans="1:11" ht="27.6" customHeight="1" x14ac:dyDescent="0.2">
      <c r="A4" s="522" t="str">
        <f>'PLANILHA GLOBAL'!A6</f>
        <v>OBRA: CONCLUSÃO DA OBRA REMANESCENTE DE REFORMA E AMPLIAÇÃO DA CÂMARA MUNICIPAL DO CABO DE SANTO AGOSTINHO</v>
      </c>
      <c r="B4" s="523">
        <f>'[12](GERAL - SINAPI COM DESON)'!B6</f>
        <v>0</v>
      </c>
      <c r="C4" s="524"/>
      <c r="D4" s="524"/>
      <c r="E4" s="524"/>
      <c r="F4" s="524"/>
      <c r="G4" s="525"/>
    </row>
    <row r="5" spans="1:11" ht="15" x14ac:dyDescent="0.2">
      <c r="A5" s="526" t="str">
        <f>'PLANILHA GLOBAL'!A7</f>
        <v>LOCALIZAÇÃO: RUA TENENTE MANOEL DA SILVA, 131, CENTRO, CABO DE SANTO AGOSTINHO - PE.</v>
      </c>
      <c r="B5" s="527"/>
      <c r="C5" s="528"/>
      <c r="D5" s="528"/>
      <c r="E5" s="528"/>
      <c r="F5" s="528"/>
      <c r="G5" s="529"/>
    </row>
    <row r="6" spans="1:11" ht="15" x14ac:dyDescent="0.2">
      <c r="A6" s="530" t="str">
        <f>'PLANILHA GLOBAL'!A9</f>
        <v>BDI ADOTADO: 21,14% (EDIFICAÇÕES) / ENCARGOS SOCIAIS SEM DESONERAÇÃO: 119,38%(HORA) 73,70%(MÊS)</v>
      </c>
      <c r="B6" s="528"/>
      <c r="C6" s="528"/>
      <c r="D6" s="528"/>
      <c r="E6" s="528"/>
      <c r="F6" s="528"/>
      <c r="G6" s="529"/>
      <c r="K6" s="104"/>
    </row>
    <row r="7" spans="1:11" ht="18" customHeight="1" thickBot="1" x14ac:dyDescent="0.25">
      <c r="A7" s="531" t="str">
        <f>'PLANILHA GLOBAL'!A10</f>
        <v>DATA: JANEIRO/2020</v>
      </c>
      <c r="B7" s="532"/>
      <c r="C7" s="532"/>
      <c r="D7" s="532"/>
      <c r="E7" s="532"/>
      <c r="F7" s="532"/>
      <c r="G7" s="533"/>
    </row>
    <row r="9" spans="1:11" s="259" customFormat="1" ht="29.45" customHeight="1" x14ac:dyDescent="0.25">
      <c r="A9" s="507" t="s">
        <v>1407</v>
      </c>
      <c r="B9" s="507"/>
      <c r="C9" s="507"/>
      <c r="D9" s="507"/>
      <c r="E9" s="507"/>
      <c r="F9" s="507"/>
      <c r="G9" s="507"/>
    </row>
    <row r="10" spans="1:11" s="259" customFormat="1" ht="11.25" customHeight="1" x14ac:dyDescent="0.2">
      <c r="A10" s="85"/>
      <c r="B10" s="85"/>
      <c r="C10" s="86" t="s">
        <v>382</v>
      </c>
      <c r="D10" s="508" t="s">
        <v>1382</v>
      </c>
      <c r="E10" s="509"/>
      <c r="F10" s="509"/>
      <c r="G10" s="510"/>
    </row>
    <row r="11" spans="1:11" s="259" customFormat="1" ht="27.75" customHeight="1" x14ac:dyDescent="0.2">
      <c r="A11" s="85"/>
      <c r="B11" s="85"/>
      <c r="C11" s="86" t="s">
        <v>199</v>
      </c>
      <c r="D11" s="511" t="s">
        <v>409</v>
      </c>
      <c r="E11" s="511"/>
      <c r="F11" s="511"/>
      <c r="G11" s="511"/>
    </row>
    <row r="12" spans="1:11" s="259" customFormat="1" ht="11.25" customHeight="1" x14ac:dyDescent="0.2">
      <c r="A12" s="85"/>
      <c r="B12" s="85"/>
      <c r="C12" s="86" t="s">
        <v>200</v>
      </c>
      <c r="D12" s="87" t="s">
        <v>138</v>
      </c>
      <c r="E12" s="512" t="s">
        <v>383</v>
      </c>
      <c r="F12" s="513"/>
      <c r="G12" s="516">
        <f>G61</f>
        <v>4773.97</v>
      </c>
    </row>
    <row r="13" spans="1:11" s="259" customFormat="1" x14ac:dyDescent="0.2">
      <c r="A13" s="85"/>
      <c r="B13" s="85"/>
      <c r="C13" s="86" t="s">
        <v>384</v>
      </c>
      <c r="D13" s="87">
        <v>1</v>
      </c>
      <c r="E13" s="514"/>
      <c r="F13" s="515"/>
      <c r="G13" s="517"/>
    </row>
    <row r="14" spans="1:11" s="259" customFormat="1" ht="10.15" x14ac:dyDescent="0.2">
      <c r="A14" s="85"/>
      <c r="B14" s="85"/>
      <c r="C14" s="420"/>
      <c r="D14" s="420"/>
      <c r="E14" s="506"/>
      <c r="F14" s="506"/>
      <c r="G14" s="88"/>
    </row>
    <row r="15" spans="1:11" s="259" customFormat="1" ht="15.75" x14ac:dyDescent="0.25">
      <c r="A15" s="518" t="s">
        <v>405</v>
      </c>
      <c r="B15" s="518"/>
      <c r="C15" s="518"/>
      <c r="D15" s="518"/>
      <c r="E15" s="518"/>
      <c r="F15" s="518"/>
      <c r="G15" s="518"/>
    </row>
    <row r="16" spans="1:11" s="259" customFormat="1" ht="11.25" customHeight="1" x14ac:dyDescent="0.2">
      <c r="A16" s="85"/>
      <c r="B16" s="85"/>
      <c r="C16" s="86" t="s">
        <v>382</v>
      </c>
      <c r="D16" s="508" t="s">
        <v>404</v>
      </c>
      <c r="E16" s="509"/>
      <c r="F16" s="509"/>
      <c r="G16" s="510"/>
    </row>
    <row r="17" spans="1:7" s="259" customFormat="1" ht="91.5" customHeight="1" x14ac:dyDescent="0.2">
      <c r="A17" s="85"/>
      <c r="B17" s="85"/>
      <c r="C17" s="86" t="s">
        <v>199</v>
      </c>
      <c r="D17" s="511" t="s">
        <v>805</v>
      </c>
      <c r="E17" s="511"/>
      <c r="F17" s="511"/>
      <c r="G17" s="511"/>
    </row>
    <row r="18" spans="1:7" s="259" customFormat="1" ht="11.25" customHeight="1" x14ac:dyDescent="0.2">
      <c r="A18" s="85"/>
      <c r="B18" s="85"/>
      <c r="C18" s="86" t="s">
        <v>200</v>
      </c>
      <c r="D18" s="87" t="s">
        <v>138</v>
      </c>
      <c r="E18" s="512" t="s">
        <v>383</v>
      </c>
      <c r="F18" s="513"/>
      <c r="G18" s="516">
        <f>G33</f>
        <v>4198.1473960000003</v>
      </c>
    </row>
    <row r="19" spans="1:7" s="259" customFormat="1" x14ac:dyDescent="0.2">
      <c r="A19" s="85"/>
      <c r="B19" s="85"/>
      <c r="C19" s="86" t="s">
        <v>384</v>
      </c>
      <c r="D19" s="87">
        <v>1</v>
      </c>
      <c r="E19" s="514"/>
      <c r="F19" s="515"/>
      <c r="G19" s="517"/>
    </row>
    <row r="20" spans="1:7" s="259" customFormat="1" x14ac:dyDescent="0.2">
      <c r="A20" s="85"/>
      <c r="B20" s="85"/>
      <c r="C20" s="403"/>
      <c r="D20" s="403"/>
      <c r="E20" s="506"/>
      <c r="F20" s="506"/>
      <c r="G20" s="88"/>
    </row>
    <row r="21" spans="1:7" s="259" customFormat="1" ht="21.75" customHeight="1" x14ac:dyDescent="0.2">
      <c r="A21" s="89" t="s">
        <v>385</v>
      </c>
      <c r="B21" s="89" t="s">
        <v>201</v>
      </c>
      <c r="C21" s="90" t="s">
        <v>202</v>
      </c>
      <c r="D21" s="90" t="s">
        <v>200</v>
      </c>
      <c r="E21" s="91" t="s">
        <v>386</v>
      </c>
      <c r="F21" s="91" t="s">
        <v>387</v>
      </c>
      <c r="G21" s="91" t="s">
        <v>388</v>
      </c>
    </row>
    <row r="22" spans="1:7" s="259" customFormat="1" ht="22.5" x14ac:dyDescent="0.2">
      <c r="A22" s="93" t="s">
        <v>399</v>
      </c>
      <c r="B22" s="93" t="s">
        <v>205</v>
      </c>
      <c r="C22" s="297" t="s">
        <v>97</v>
      </c>
      <c r="D22" s="298" t="s">
        <v>14</v>
      </c>
      <c r="E22" s="92">
        <v>21.25</v>
      </c>
      <c r="F22" s="92">
        <v>1.2642</v>
      </c>
      <c r="G22" s="88">
        <f t="shared" ref="G22:G32" si="0">E22*F22</f>
        <v>26.864249999999998</v>
      </c>
    </row>
    <row r="23" spans="1:7" s="259" customFormat="1" ht="22.5" x14ac:dyDescent="0.2">
      <c r="A23" s="93" t="s">
        <v>399</v>
      </c>
      <c r="B23" s="93" t="s">
        <v>206</v>
      </c>
      <c r="C23" s="297" t="s">
        <v>98</v>
      </c>
      <c r="D23" s="298" t="s">
        <v>14</v>
      </c>
      <c r="E23" s="92">
        <v>28.98</v>
      </c>
      <c r="F23" s="92">
        <v>0.37239999999999995</v>
      </c>
      <c r="G23" s="88">
        <f t="shared" si="0"/>
        <v>10.792151999999998</v>
      </c>
    </row>
    <row r="24" spans="1:7" s="260" customFormat="1" ht="45" x14ac:dyDescent="0.2">
      <c r="A24" s="93" t="s">
        <v>399</v>
      </c>
      <c r="B24" s="102" t="s">
        <v>207</v>
      </c>
      <c r="C24" s="303" t="s">
        <v>99</v>
      </c>
      <c r="D24" s="298" t="s">
        <v>14</v>
      </c>
      <c r="E24" s="103">
        <v>60.48</v>
      </c>
      <c r="F24" s="295">
        <v>0.18479999999999999</v>
      </c>
      <c r="G24" s="88">
        <f t="shared" si="0"/>
        <v>11.176703999999999</v>
      </c>
    </row>
    <row r="25" spans="1:7" s="259" customFormat="1" ht="22.5" x14ac:dyDescent="0.2">
      <c r="A25" s="93" t="s">
        <v>399</v>
      </c>
      <c r="B25" s="93" t="s">
        <v>208</v>
      </c>
      <c r="C25" s="297" t="s">
        <v>191</v>
      </c>
      <c r="D25" s="298" t="s">
        <v>14</v>
      </c>
      <c r="E25" s="92">
        <v>395.63</v>
      </c>
      <c r="F25" s="92">
        <v>0.27900000000000003</v>
      </c>
      <c r="G25" s="88">
        <f t="shared" si="0"/>
        <v>110.38077000000001</v>
      </c>
    </row>
    <row r="26" spans="1:7" s="259" customFormat="1" ht="22.5" x14ac:dyDescent="0.2">
      <c r="A26" s="93" t="s">
        <v>399</v>
      </c>
      <c r="B26" s="93" t="s">
        <v>209</v>
      </c>
      <c r="C26" s="297" t="s">
        <v>100</v>
      </c>
      <c r="D26" s="298" t="s">
        <v>11</v>
      </c>
      <c r="E26" s="92">
        <v>69.98</v>
      </c>
      <c r="F26" s="92">
        <v>4.9000000000000004</v>
      </c>
      <c r="G26" s="88">
        <f t="shared" si="0"/>
        <v>342.90200000000004</v>
      </c>
    </row>
    <row r="27" spans="1:7" s="260" customFormat="1" ht="21.75" customHeight="1" x14ac:dyDescent="0.2">
      <c r="A27" s="93" t="s">
        <v>399</v>
      </c>
      <c r="B27" s="102" t="s">
        <v>215</v>
      </c>
      <c r="C27" s="303" t="s">
        <v>216</v>
      </c>
      <c r="D27" s="298" t="s">
        <v>14</v>
      </c>
      <c r="E27" s="103">
        <v>1801.09</v>
      </c>
      <c r="F27" s="295">
        <v>0.48</v>
      </c>
      <c r="G27" s="88">
        <f t="shared" si="0"/>
        <v>864.52319999999997</v>
      </c>
    </row>
    <row r="28" spans="1:7" s="259" customFormat="1" ht="22.5" x14ac:dyDescent="0.2">
      <c r="A28" s="93" t="s">
        <v>399</v>
      </c>
      <c r="B28" s="93" t="s">
        <v>210</v>
      </c>
      <c r="C28" s="297" t="s">
        <v>102</v>
      </c>
      <c r="D28" s="298" t="s">
        <v>11</v>
      </c>
      <c r="E28" s="92">
        <v>6.65</v>
      </c>
      <c r="F28" s="92">
        <v>1.1759999999999999</v>
      </c>
      <c r="G28" s="88">
        <f t="shared" si="0"/>
        <v>7.8204000000000002</v>
      </c>
    </row>
    <row r="29" spans="1:7" s="259" customFormat="1" ht="22.5" x14ac:dyDescent="0.2">
      <c r="A29" s="93" t="s">
        <v>399</v>
      </c>
      <c r="B29" s="93" t="s">
        <v>804</v>
      </c>
      <c r="C29" s="297" t="s">
        <v>813</v>
      </c>
      <c r="D29" s="298" t="s">
        <v>11</v>
      </c>
      <c r="E29" s="92">
        <v>263.22000000000003</v>
      </c>
      <c r="F29" s="92">
        <v>1.1759999999999999</v>
      </c>
      <c r="G29" s="88">
        <f t="shared" si="0"/>
        <v>309.54671999999999</v>
      </c>
    </row>
    <row r="30" spans="1:7" s="259" customFormat="1" ht="33.75" x14ac:dyDescent="0.2">
      <c r="A30" s="93" t="s">
        <v>399</v>
      </c>
      <c r="B30" s="93" t="s">
        <v>217</v>
      </c>
      <c r="C30" s="297" t="s">
        <v>218</v>
      </c>
      <c r="D30" s="298" t="s">
        <v>11</v>
      </c>
      <c r="E30" s="92">
        <v>13.95</v>
      </c>
      <c r="F30" s="92">
        <v>8.0559999999999992</v>
      </c>
      <c r="G30" s="88">
        <f t="shared" si="0"/>
        <v>112.38119999999998</v>
      </c>
    </row>
    <row r="31" spans="1:7" s="260" customFormat="1" ht="36" customHeight="1" x14ac:dyDescent="0.2">
      <c r="A31" s="93" t="s">
        <v>399</v>
      </c>
      <c r="B31" s="102" t="s">
        <v>211</v>
      </c>
      <c r="C31" s="303" t="s">
        <v>212</v>
      </c>
      <c r="D31" s="298" t="s">
        <v>138</v>
      </c>
      <c r="E31" s="103">
        <v>741.92</v>
      </c>
      <c r="F31" s="295">
        <v>2</v>
      </c>
      <c r="G31" s="88">
        <f t="shared" si="0"/>
        <v>1483.84</v>
      </c>
    </row>
    <row r="32" spans="1:7" s="259" customFormat="1" ht="33.75" x14ac:dyDescent="0.2">
      <c r="A32" s="93" t="s">
        <v>399</v>
      </c>
      <c r="B32" s="93" t="s">
        <v>213</v>
      </c>
      <c r="C32" s="297" t="s">
        <v>214</v>
      </c>
      <c r="D32" s="298" t="s">
        <v>138</v>
      </c>
      <c r="E32" s="92">
        <v>917.92</v>
      </c>
      <c r="F32" s="92">
        <v>1</v>
      </c>
      <c r="G32" s="88">
        <f t="shared" si="0"/>
        <v>917.92</v>
      </c>
    </row>
    <row r="33" spans="1:8" s="259" customFormat="1" x14ac:dyDescent="0.2">
      <c r="A33" s="390"/>
      <c r="B33" s="390"/>
      <c r="C33" s="391"/>
      <c r="D33" s="390"/>
      <c r="E33" s="390"/>
      <c r="F33" s="392" t="s">
        <v>391</v>
      </c>
      <c r="G33" s="393">
        <f>SUM(G22:G32)</f>
        <v>4198.1473960000003</v>
      </c>
      <c r="H33" s="259" t="s">
        <v>392</v>
      </c>
    </row>
    <row r="34" spans="1:8" s="101" customFormat="1" x14ac:dyDescent="0.2">
      <c r="C34" s="397"/>
      <c r="F34" s="398"/>
      <c r="G34" s="398"/>
    </row>
    <row r="35" spans="1:8" s="259" customFormat="1" ht="29.45" customHeight="1" x14ac:dyDescent="0.25">
      <c r="A35" s="507" t="s">
        <v>1383</v>
      </c>
      <c r="B35" s="507"/>
      <c r="C35" s="507"/>
      <c r="D35" s="507"/>
      <c r="E35" s="507"/>
      <c r="F35" s="507"/>
      <c r="G35" s="507"/>
    </row>
    <row r="36" spans="1:8" s="259" customFormat="1" ht="11.25" customHeight="1" x14ac:dyDescent="0.2">
      <c r="A36" s="85"/>
      <c r="B36" s="85"/>
      <c r="C36" s="86" t="s">
        <v>382</v>
      </c>
      <c r="D36" s="508" t="s">
        <v>1382</v>
      </c>
      <c r="E36" s="509"/>
      <c r="F36" s="509"/>
      <c r="G36" s="510"/>
    </row>
    <row r="37" spans="1:8" s="259" customFormat="1" ht="27.75" customHeight="1" x14ac:dyDescent="0.2">
      <c r="A37" s="85"/>
      <c r="B37" s="85"/>
      <c r="C37" s="86" t="s">
        <v>199</v>
      </c>
      <c r="D37" s="511" t="s">
        <v>409</v>
      </c>
      <c r="E37" s="511"/>
      <c r="F37" s="511"/>
      <c r="G37" s="511"/>
    </row>
    <row r="38" spans="1:8" s="259" customFormat="1" ht="11.25" customHeight="1" x14ac:dyDescent="0.2">
      <c r="A38" s="85"/>
      <c r="B38" s="85"/>
      <c r="C38" s="86" t="s">
        <v>200</v>
      </c>
      <c r="D38" s="87" t="s">
        <v>138</v>
      </c>
      <c r="E38" s="512" t="s">
        <v>383</v>
      </c>
      <c r="F38" s="513"/>
      <c r="G38" s="516">
        <f>G50</f>
        <v>3264.98</v>
      </c>
    </row>
    <row r="39" spans="1:8" s="259" customFormat="1" x14ac:dyDescent="0.2">
      <c r="A39" s="85"/>
      <c r="B39" s="85"/>
      <c r="C39" s="86" t="s">
        <v>384</v>
      </c>
      <c r="D39" s="87">
        <v>1</v>
      </c>
      <c r="E39" s="514"/>
      <c r="F39" s="515"/>
      <c r="G39" s="517"/>
    </row>
    <row r="40" spans="1:8" s="259" customFormat="1" x14ac:dyDescent="0.2">
      <c r="A40" s="85"/>
      <c r="B40" s="85"/>
      <c r="C40" s="420"/>
      <c r="D40" s="420"/>
      <c r="E40" s="506"/>
      <c r="F40" s="506"/>
      <c r="G40" s="88"/>
    </row>
    <row r="41" spans="1:8" s="259" customFormat="1" ht="21.75" customHeight="1" x14ac:dyDescent="0.2">
      <c r="A41" s="89" t="s">
        <v>385</v>
      </c>
      <c r="B41" s="89" t="s">
        <v>201</v>
      </c>
      <c r="C41" s="90" t="s">
        <v>202</v>
      </c>
      <c r="D41" s="90" t="s">
        <v>200</v>
      </c>
      <c r="E41" s="91" t="s">
        <v>386</v>
      </c>
      <c r="F41" s="91" t="s">
        <v>387</v>
      </c>
      <c r="G41" s="91" t="s">
        <v>388</v>
      </c>
    </row>
    <row r="42" spans="1:8" s="259" customFormat="1" ht="22.5" x14ac:dyDescent="0.2">
      <c r="A42" s="93" t="s">
        <v>390</v>
      </c>
      <c r="B42" s="93" t="s">
        <v>1372</v>
      </c>
      <c r="C42" s="431" t="s">
        <v>1373</v>
      </c>
      <c r="D42" s="298" t="s">
        <v>1123</v>
      </c>
      <c r="E42" s="92" t="s">
        <v>1374</v>
      </c>
      <c r="F42" s="295">
        <v>1</v>
      </c>
      <c r="G42" s="88">
        <f t="shared" ref="G42:G49" si="1">E42*F42</f>
        <v>1411.66</v>
      </c>
    </row>
    <row r="43" spans="1:8" s="259" customFormat="1" ht="22.5" x14ac:dyDescent="0.2">
      <c r="A43" s="93" t="s">
        <v>390</v>
      </c>
      <c r="B43" s="93" t="s">
        <v>407</v>
      </c>
      <c r="C43" s="431" t="s">
        <v>408</v>
      </c>
      <c r="D43" s="298" t="s">
        <v>204</v>
      </c>
      <c r="E43" s="92">
        <v>615.57000000000005</v>
      </c>
      <c r="F43" s="295">
        <v>1</v>
      </c>
      <c r="G43" s="88">
        <f t="shared" si="1"/>
        <v>615.57000000000005</v>
      </c>
    </row>
    <row r="44" spans="1:8" s="259" customFormat="1" ht="22.5" x14ac:dyDescent="0.2">
      <c r="A44" s="93" t="s">
        <v>390</v>
      </c>
      <c r="B44" s="93" t="s">
        <v>1380</v>
      </c>
      <c r="C44" s="431" t="s">
        <v>1381</v>
      </c>
      <c r="D44" s="298" t="s">
        <v>204</v>
      </c>
      <c r="E44" s="92">
        <v>190.93</v>
      </c>
      <c r="F44" s="295">
        <v>4</v>
      </c>
      <c r="G44" s="88">
        <f t="shared" si="1"/>
        <v>763.72</v>
      </c>
    </row>
    <row r="45" spans="1:8" s="259" customFormat="1" x14ac:dyDescent="0.2">
      <c r="A45" s="93" t="s">
        <v>390</v>
      </c>
      <c r="B45" s="93" t="s">
        <v>1375</v>
      </c>
      <c r="C45" s="431" t="s">
        <v>1376</v>
      </c>
      <c r="D45" s="298" t="s">
        <v>1028</v>
      </c>
      <c r="E45" s="92">
        <v>17.28</v>
      </c>
      <c r="F45" s="295">
        <v>9</v>
      </c>
      <c r="G45" s="88">
        <f t="shared" si="1"/>
        <v>155.52000000000001</v>
      </c>
    </row>
    <row r="46" spans="1:8" s="259" customFormat="1" x14ac:dyDescent="0.2">
      <c r="A46" s="93" t="s">
        <v>389</v>
      </c>
      <c r="B46" s="93" t="s">
        <v>393</v>
      </c>
      <c r="C46" s="431" t="s">
        <v>394</v>
      </c>
      <c r="D46" s="298" t="s">
        <v>203</v>
      </c>
      <c r="E46" s="92">
        <v>15.38</v>
      </c>
      <c r="F46" s="295">
        <v>0.64100000000000001</v>
      </c>
      <c r="G46" s="88">
        <f t="shared" si="1"/>
        <v>9.8585799999999999</v>
      </c>
    </row>
    <row r="47" spans="1:8" s="259" customFormat="1" x14ac:dyDescent="0.2">
      <c r="A47" s="93" t="s">
        <v>389</v>
      </c>
      <c r="B47" s="93">
        <v>88264</v>
      </c>
      <c r="C47" s="297" t="s">
        <v>396</v>
      </c>
      <c r="D47" s="298" t="s">
        <v>203</v>
      </c>
      <c r="E47" s="92">
        <v>20.03</v>
      </c>
      <c r="F47" s="295">
        <v>9.0839999999999996</v>
      </c>
      <c r="G47" s="88">
        <f t="shared" si="1"/>
        <v>181.95251999999999</v>
      </c>
    </row>
    <row r="48" spans="1:8" s="259" customFormat="1" ht="45" x14ac:dyDescent="0.2">
      <c r="A48" s="93" t="s">
        <v>389</v>
      </c>
      <c r="B48" s="93" t="s">
        <v>1377</v>
      </c>
      <c r="C48" s="431" t="s">
        <v>1378</v>
      </c>
      <c r="D48" s="298" t="s">
        <v>1379</v>
      </c>
      <c r="E48" s="92">
        <v>163.21</v>
      </c>
      <c r="F48" s="295">
        <v>0.18</v>
      </c>
      <c r="G48" s="88">
        <f t="shared" si="1"/>
        <v>29.377800000000001</v>
      </c>
    </row>
    <row r="49" spans="1:8" s="259" customFormat="1" ht="45" x14ac:dyDescent="0.2">
      <c r="A49" s="93" t="s">
        <v>389</v>
      </c>
      <c r="B49" s="93">
        <v>83400</v>
      </c>
      <c r="C49" s="431" t="s">
        <v>413</v>
      </c>
      <c r="D49" s="298" t="s">
        <v>138</v>
      </c>
      <c r="E49" s="92">
        <v>97.33</v>
      </c>
      <c r="F49" s="295">
        <v>1</v>
      </c>
      <c r="G49" s="88">
        <f t="shared" si="1"/>
        <v>97.33</v>
      </c>
    </row>
    <row r="50" spans="1:8" s="259" customFormat="1" x14ac:dyDescent="0.2">
      <c r="A50" s="390"/>
      <c r="B50" s="390"/>
      <c r="C50" s="391"/>
      <c r="D50" s="390"/>
      <c r="E50" s="390"/>
      <c r="F50" s="392" t="s">
        <v>391</v>
      </c>
      <c r="G50" s="393">
        <f>TRUNC(SUM(G42:G49),2)</f>
        <v>3264.98</v>
      </c>
      <c r="H50" s="259" t="s">
        <v>392</v>
      </c>
    </row>
    <row r="51" spans="1:8" s="101" customFormat="1" x14ac:dyDescent="0.2">
      <c r="C51" s="397"/>
      <c r="F51" s="398"/>
      <c r="G51" s="398"/>
    </row>
    <row r="52" spans="1:8" s="259" customFormat="1" ht="21.75" customHeight="1" x14ac:dyDescent="0.2">
      <c r="A52" s="89" t="s">
        <v>385</v>
      </c>
      <c r="B52" s="89" t="s">
        <v>201</v>
      </c>
      <c r="C52" s="90" t="s">
        <v>202</v>
      </c>
      <c r="D52" s="90" t="s">
        <v>200</v>
      </c>
      <c r="E52" s="91" t="s">
        <v>386</v>
      </c>
      <c r="F52" s="91" t="s">
        <v>387</v>
      </c>
      <c r="G52" s="91" t="s">
        <v>388</v>
      </c>
    </row>
    <row r="53" spans="1:8" s="259" customFormat="1" ht="22.5" x14ac:dyDescent="0.2">
      <c r="A53" s="93" t="s">
        <v>390</v>
      </c>
      <c r="B53" s="93" t="s">
        <v>1372</v>
      </c>
      <c r="C53" s="431" t="s">
        <v>1373</v>
      </c>
      <c r="D53" s="298" t="s">
        <v>1123</v>
      </c>
      <c r="E53" s="92" t="s">
        <v>1374</v>
      </c>
      <c r="F53" s="295">
        <v>2</v>
      </c>
      <c r="G53" s="88">
        <f t="shared" ref="G53:G60" si="2">E53*F53</f>
        <v>2823.32</v>
      </c>
    </row>
    <row r="54" spans="1:8" s="259" customFormat="1" ht="22.5" x14ac:dyDescent="0.2">
      <c r="A54" s="93" t="s">
        <v>390</v>
      </c>
      <c r="B54" s="93" t="s">
        <v>407</v>
      </c>
      <c r="C54" s="431" t="s">
        <v>408</v>
      </c>
      <c r="D54" s="298" t="s">
        <v>204</v>
      </c>
      <c r="E54" s="92">
        <v>615.57000000000005</v>
      </c>
      <c r="F54" s="295">
        <v>1</v>
      </c>
      <c r="G54" s="88">
        <f t="shared" si="2"/>
        <v>615.57000000000005</v>
      </c>
    </row>
    <row r="55" spans="1:8" s="259" customFormat="1" ht="22.5" x14ac:dyDescent="0.2">
      <c r="A55" s="93" t="s">
        <v>390</v>
      </c>
      <c r="B55" s="93" t="s">
        <v>1380</v>
      </c>
      <c r="C55" s="431" t="s">
        <v>1381</v>
      </c>
      <c r="D55" s="298" t="s">
        <v>204</v>
      </c>
      <c r="E55" s="92">
        <v>190.93</v>
      </c>
      <c r="F55" s="295">
        <v>4</v>
      </c>
      <c r="G55" s="88">
        <f t="shared" si="2"/>
        <v>763.72</v>
      </c>
    </row>
    <row r="56" spans="1:8" s="259" customFormat="1" x14ac:dyDescent="0.2">
      <c r="A56" s="93" t="s">
        <v>390</v>
      </c>
      <c r="B56" s="93" t="s">
        <v>1375</v>
      </c>
      <c r="C56" s="431" t="s">
        <v>1376</v>
      </c>
      <c r="D56" s="298" t="s">
        <v>1028</v>
      </c>
      <c r="E56" s="92">
        <v>17.28</v>
      </c>
      <c r="F56" s="295">
        <v>9</v>
      </c>
      <c r="G56" s="88">
        <f t="shared" si="2"/>
        <v>155.52000000000001</v>
      </c>
    </row>
    <row r="57" spans="1:8" s="259" customFormat="1" x14ac:dyDescent="0.2">
      <c r="A57" s="93" t="s">
        <v>389</v>
      </c>
      <c r="B57" s="93" t="s">
        <v>393</v>
      </c>
      <c r="C57" s="431" t="s">
        <v>394</v>
      </c>
      <c r="D57" s="298" t="s">
        <v>203</v>
      </c>
      <c r="E57" s="92">
        <v>15.38</v>
      </c>
      <c r="F57" s="295">
        <v>0.64100000000000001</v>
      </c>
      <c r="G57" s="88">
        <f t="shared" si="2"/>
        <v>9.8585799999999999</v>
      </c>
    </row>
    <row r="58" spans="1:8" s="259" customFormat="1" x14ac:dyDescent="0.2">
      <c r="A58" s="93" t="s">
        <v>389</v>
      </c>
      <c r="B58" s="93">
        <v>88264</v>
      </c>
      <c r="C58" s="297" t="s">
        <v>396</v>
      </c>
      <c r="D58" s="298" t="s">
        <v>203</v>
      </c>
      <c r="E58" s="92">
        <v>20.03</v>
      </c>
      <c r="F58" s="295">
        <v>9.0839999999999996</v>
      </c>
      <c r="G58" s="88">
        <f t="shared" si="2"/>
        <v>181.95251999999999</v>
      </c>
    </row>
    <row r="59" spans="1:8" s="259" customFormat="1" ht="45" x14ac:dyDescent="0.2">
      <c r="A59" s="93" t="s">
        <v>389</v>
      </c>
      <c r="B59" s="93" t="s">
        <v>1377</v>
      </c>
      <c r="C59" s="431" t="s">
        <v>1378</v>
      </c>
      <c r="D59" s="298" t="s">
        <v>1379</v>
      </c>
      <c r="E59" s="92">
        <v>163.21</v>
      </c>
      <c r="F59" s="295">
        <v>0.18</v>
      </c>
      <c r="G59" s="88">
        <f t="shared" si="2"/>
        <v>29.377800000000001</v>
      </c>
    </row>
    <row r="60" spans="1:8" s="259" customFormat="1" ht="45" x14ac:dyDescent="0.2">
      <c r="A60" s="93" t="s">
        <v>389</v>
      </c>
      <c r="B60" s="93">
        <v>83400</v>
      </c>
      <c r="C60" s="431" t="s">
        <v>413</v>
      </c>
      <c r="D60" s="298" t="s">
        <v>138</v>
      </c>
      <c r="E60" s="92">
        <v>97.33</v>
      </c>
      <c r="F60" s="295">
        <v>2</v>
      </c>
      <c r="G60" s="88">
        <f t="shared" si="2"/>
        <v>194.66</v>
      </c>
    </row>
    <row r="61" spans="1:8" s="259" customFormat="1" x14ac:dyDescent="0.2">
      <c r="A61" s="390"/>
      <c r="B61" s="390"/>
      <c r="C61" s="391"/>
      <c r="D61" s="390"/>
      <c r="E61" s="390"/>
      <c r="F61" s="392" t="s">
        <v>391</v>
      </c>
      <c r="G61" s="393">
        <f>TRUNC(SUM(G53:G60),2)</f>
        <v>4773.97</v>
      </c>
      <c r="H61" s="259" t="s">
        <v>392</v>
      </c>
    </row>
    <row r="62" spans="1:8" s="101" customFormat="1" x14ac:dyDescent="0.2">
      <c r="C62" s="397"/>
      <c r="F62" s="398"/>
      <c r="G62" s="398"/>
    </row>
    <row r="63" spans="1:8" s="259" customFormat="1" ht="15.75" x14ac:dyDescent="0.25">
      <c r="A63" s="518" t="s">
        <v>420</v>
      </c>
      <c r="B63" s="518"/>
      <c r="C63" s="518"/>
      <c r="D63" s="518"/>
      <c r="E63" s="518"/>
      <c r="F63" s="518"/>
      <c r="G63" s="518"/>
    </row>
    <row r="64" spans="1:8" s="259" customFormat="1" ht="11.25" customHeight="1" x14ac:dyDescent="0.2">
      <c r="A64" s="85"/>
      <c r="B64" s="85"/>
      <c r="C64" s="86" t="s">
        <v>382</v>
      </c>
      <c r="D64" s="508" t="s">
        <v>418</v>
      </c>
      <c r="E64" s="509"/>
      <c r="F64" s="509"/>
      <c r="G64" s="510"/>
    </row>
    <row r="65" spans="1:8" s="259" customFormat="1" ht="27.75" customHeight="1" x14ac:dyDescent="0.2">
      <c r="A65" s="85"/>
      <c r="B65" s="85"/>
      <c r="C65" s="86" t="s">
        <v>199</v>
      </c>
      <c r="D65" s="511" t="s">
        <v>419</v>
      </c>
      <c r="E65" s="511"/>
      <c r="F65" s="511"/>
      <c r="G65" s="511"/>
    </row>
    <row r="66" spans="1:8" s="259" customFormat="1" ht="11.25" customHeight="1" x14ac:dyDescent="0.2">
      <c r="A66" s="85"/>
      <c r="B66" s="85"/>
      <c r="C66" s="86" t="s">
        <v>200</v>
      </c>
      <c r="D66" s="87" t="s">
        <v>138</v>
      </c>
      <c r="E66" s="512" t="s">
        <v>383</v>
      </c>
      <c r="F66" s="513"/>
      <c r="G66" s="516">
        <f>G74</f>
        <v>44.527866666666668</v>
      </c>
    </row>
    <row r="67" spans="1:8" s="259" customFormat="1" x14ac:dyDescent="0.2">
      <c r="A67" s="85"/>
      <c r="B67" s="85"/>
      <c r="C67" s="86" t="s">
        <v>384</v>
      </c>
      <c r="D67" s="87">
        <v>1</v>
      </c>
      <c r="E67" s="514"/>
      <c r="F67" s="515"/>
      <c r="G67" s="517"/>
    </row>
    <row r="68" spans="1:8" s="259" customFormat="1" x14ac:dyDescent="0.2">
      <c r="A68" s="85"/>
      <c r="B68" s="85"/>
      <c r="C68" s="420"/>
      <c r="D68" s="420"/>
      <c r="E68" s="506"/>
      <c r="F68" s="506"/>
      <c r="G68" s="88"/>
    </row>
    <row r="69" spans="1:8" s="259" customFormat="1" ht="21.75" customHeight="1" x14ac:dyDescent="0.2">
      <c r="A69" s="89" t="s">
        <v>385</v>
      </c>
      <c r="B69" s="89" t="s">
        <v>201</v>
      </c>
      <c r="C69" s="90" t="s">
        <v>202</v>
      </c>
      <c r="D69" s="90" t="s">
        <v>200</v>
      </c>
      <c r="E69" s="91" t="s">
        <v>386</v>
      </c>
      <c r="F69" s="91" t="s">
        <v>387</v>
      </c>
      <c r="G69" s="91" t="s">
        <v>388</v>
      </c>
    </row>
    <row r="70" spans="1:8" s="259" customFormat="1" x14ac:dyDescent="0.2">
      <c r="A70" s="93" t="s">
        <v>150</v>
      </c>
      <c r="B70" s="93" t="s">
        <v>397</v>
      </c>
      <c r="C70" s="431" t="str">
        <f>COTACOES!A18</f>
        <v>LUMINÁRIA LED DE EMBUTIDO LED 17X17</v>
      </c>
      <c r="D70" s="298" t="s">
        <v>204</v>
      </c>
      <c r="E70" s="92">
        <f>COTACOES!E21</f>
        <v>26.656666666666666</v>
      </c>
      <c r="F70" s="295">
        <v>1</v>
      </c>
      <c r="G70" s="88">
        <f t="shared" ref="G70:G73" si="3">E70*F70</f>
        <v>26.656666666666666</v>
      </c>
    </row>
    <row r="71" spans="1:8" s="259" customFormat="1" ht="22.5" x14ac:dyDescent="0.2">
      <c r="A71" s="93" t="s">
        <v>390</v>
      </c>
      <c r="B71" s="93">
        <v>21127</v>
      </c>
      <c r="C71" s="431" t="s">
        <v>416</v>
      </c>
      <c r="D71" s="298" t="s">
        <v>204</v>
      </c>
      <c r="E71" s="92">
        <v>2.77</v>
      </c>
      <c r="F71" s="295">
        <v>0.06</v>
      </c>
      <c r="G71" s="88">
        <f t="shared" si="3"/>
        <v>0.16619999999999999</v>
      </c>
    </row>
    <row r="72" spans="1:8" s="259" customFormat="1" x14ac:dyDescent="0.2">
      <c r="A72" s="93" t="s">
        <v>399</v>
      </c>
      <c r="B72" s="102" t="s">
        <v>393</v>
      </c>
      <c r="C72" s="303" t="s">
        <v>394</v>
      </c>
      <c r="D72" s="298" t="s">
        <v>669</v>
      </c>
      <c r="E72" s="92">
        <v>15.38</v>
      </c>
      <c r="F72" s="295">
        <v>0.5</v>
      </c>
      <c r="G72" s="88">
        <f t="shared" si="3"/>
        <v>7.69</v>
      </c>
    </row>
    <row r="73" spans="1:8" s="259" customFormat="1" x14ac:dyDescent="0.2">
      <c r="A73" s="93" t="s">
        <v>399</v>
      </c>
      <c r="B73" s="93" t="s">
        <v>395</v>
      </c>
      <c r="C73" s="297" t="s">
        <v>396</v>
      </c>
      <c r="D73" s="298" t="s">
        <v>669</v>
      </c>
      <c r="E73" s="92">
        <v>20.03</v>
      </c>
      <c r="F73" s="295">
        <v>0.5</v>
      </c>
      <c r="G73" s="88">
        <f t="shared" si="3"/>
        <v>10.015000000000001</v>
      </c>
    </row>
    <row r="74" spans="1:8" s="259" customFormat="1" x14ac:dyDescent="0.2">
      <c r="A74" s="390"/>
      <c r="B74" s="390"/>
      <c r="C74" s="391"/>
      <c r="D74" s="390"/>
      <c r="E74" s="390"/>
      <c r="F74" s="392" t="s">
        <v>391</v>
      </c>
      <c r="G74" s="393">
        <f>SUM(G70:G73)</f>
        <v>44.527866666666668</v>
      </c>
      <c r="H74" s="259" t="s">
        <v>392</v>
      </c>
    </row>
    <row r="75" spans="1:8" s="101" customFormat="1" x14ac:dyDescent="0.2">
      <c r="C75" s="397"/>
      <c r="F75" s="398"/>
      <c r="G75" s="398"/>
    </row>
    <row r="76" spans="1:8" s="259" customFormat="1" ht="15.75" x14ac:dyDescent="0.25">
      <c r="A76" s="518" t="s">
        <v>422</v>
      </c>
      <c r="B76" s="518"/>
      <c r="C76" s="518"/>
      <c r="D76" s="518"/>
      <c r="E76" s="518"/>
      <c r="F76" s="518"/>
      <c r="G76" s="518"/>
    </row>
    <row r="77" spans="1:8" s="259" customFormat="1" ht="11.25" customHeight="1" x14ac:dyDescent="0.2">
      <c r="A77" s="85"/>
      <c r="B77" s="85"/>
      <c r="C77" s="86" t="s">
        <v>382</v>
      </c>
      <c r="D77" s="508" t="s">
        <v>418</v>
      </c>
      <c r="E77" s="509"/>
      <c r="F77" s="509"/>
      <c r="G77" s="510"/>
    </row>
    <row r="78" spans="1:8" s="259" customFormat="1" ht="27.75" customHeight="1" x14ac:dyDescent="0.2">
      <c r="A78" s="85"/>
      <c r="B78" s="85"/>
      <c r="C78" s="86" t="s">
        <v>199</v>
      </c>
      <c r="D78" s="511" t="s">
        <v>423</v>
      </c>
      <c r="E78" s="511"/>
      <c r="F78" s="511"/>
      <c r="G78" s="511"/>
    </row>
    <row r="79" spans="1:8" s="259" customFormat="1" ht="11.25" customHeight="1" x14ac:dyDescent="0.2">
      <c r="A79" s="85"/>
      <c r="B79" s="85"/>
      <c r="C79" s="86" t="s">
        <v>200</v>
      </c>
      <c r="D79" s="87" t="s">
        <v>138</v>
      </c>
      <c r="E79" s="512" t="s">
        <v>383</v>
      </c>
      <c r="F79" s="513"/>
      <c r="G79" s="516">
        <f>G87</f>
        <v>57.33786666666667</v>
      </c>
    </row>
    <row r="80" spans="1:8" s="259" customFormat="1" x14ac:dyDescent="0.2">
      <c r="A80" s="85"/>
      <c r="B80" s="85"/>
      <c r="C80" s="86" t="s">
        <v>384</v>
      </c>
      <c r="D80" s="87">
        <v>1</v>
      </c>
      <c r="E80" s="514"/>
      <c r="F80" s="515"/>
      <c r="G80" s="517"/>
    </row>
    <row r="81" spans="1:10" s="259" customFormat="1" x14ac:dyDescent="0.2">
      <c r="A81" s="85"/>
      <c r="B81" s="85"/>
      <c r="C81" s="420"/>
      <c r="D81" s="420"/>
      <c r="E81" s="506"/>
      <c r="F81" s="506"/>
      <c r="G81" s="88"/>
    </row>
    <row r="82" spans="1:10" s="259" customFormat="1" ht="21.75" customHeight="1" x14ac:dyDescent="0.2">
      <c r="A82" s="89" t="s">
        <v>385</v>
      </c>
      <c r="B82" s="89" t="s">
        <v>201</v>
      </c>
      <c r="C82" s="90" t="s">
        <v>202</v>
      </c>
      <c r="D82" s="90" t="s">
        <v>200</v>
      </c>
      <c r="E82" s="91" t="s">
        <v>386</v>
      </c>
      <c r="F82" s="91" t="s">
        <v>387</v>
      </c>
      <c r="G82" s="91" t="s">
        <v>388</v>
      </c>
    </row>
    <row r="83" spans="1:10" s="259" customFormat="1" x14ac:dyDescent="0.2">
      <c r="A83" s="93" t="s">
        <v>150</v>
      </c>
      <c r="B83" s="93" t="s">
        <v>398</v>
      </c>
      <c r="C83" s="431" t="str">
        <f>COTACOES!A27</f>
        <v>LUMINÁRIA LED DE EMBUTIDO LED 30X30</v>
      </c>
      <c r="D83" s="298" t="s">
        <v>204</v>
      </c>
      <c r="E83" s="92">
        <f>COTACOES!E30</f>
        <v>39.466666666666669</v>
      </c>
      <c r="F83" s="295">
        <v>1</v>
      </c>
      <c r="G83" s="88">
        <f>COTACOES!E30</f>
        <v>39.466666666666669</v>
      </c>
    </row>
    <row r="84" spans="1:10" s="259" customFormat="1" ht="22.5" x14ac:dyDescent="0.2">
      <c r="A84" s="93" t="s">
        <v>390</v>
      </c>
      <c r="B84" s="93">
        <v>21127</v>
      </c>
      <c r="C84" s="431" t="s">
        <v>416</v>
      </c>
      <c r="D84" s="298" t="s">
        <v>204</v>
      </c>
      <c r="E84" s="92">
        <v>2.77</v>
      </c>
      <c r="F84" s="295">
        <v>0.06</v>
      </c>
      <c r="G84" s="88">
        <f t="shared" ref="G84:G86" si="4">E84*F84</f>
        <v>0.16619999999999999</v>
      </c>
    </row>
    <row r="85" spans="1:10" s="259" customFormat="1" x14ac:dyDescent="0.2">
      <c r="A85" s="93" t="s">
        <v>389</v>
      </c>
      <c r="B85" s="93">
        <v>88247</v>
      </c>
      <c r="C85" s="431" t="s">
        <v>394</v>
      </c>
      <c r="D85" s="298" t="s">
        <v>203</v>
      </c>
      <c r="E85" s="92">
        <v>15.38</v>
      </c>
      <c r="F85" s="295">
        <v>0.5</v>
      </c>
      <c r="G85" s="88">
        <f t="shared" si="4"/>
        <v>7.69</v>
      </c>
    </row>
    <row r="86" spans="1:10" s="259" customFormat="1" x14ac:dyDescent="0.2">
      <c r="A86" s="93" t="s">
        <v>389</v>
      </c>
      <c r="B86" s="93">
        <v>88264</v>
      </c>
      <c r="C86" s="297" t="s">
        <v>396</v>
      </c>
      <c r="D86" s="298" t="s">
        <v>203</v>
      </c>
      <c r="E86" s="92">
        <v>20.03</v>
      </c>
      <c r="F86" s="295">
        <v>0.5</v>
      </c>
      <c r="G86" s="88">
        <f t="shared" si="4"/>
        <v>10.015000000000001</v>
      </c>
    </row>
    <row r="87" spans="1:10" s="259" customFormat="1" x14ac:dyDescent="0.2">
      <c r="A87" s="390"/>
      <c r="B87" s="390"/>
      <c r="C87" s="391"/>
      <c r="D87" s="390"/>
      <c r="E87" s="390"/>
      <c r="F87" s="392" t="s">
        <v>391</v>
      </c>
      <c r="G87" s="393">
        <f>SUM(G83:G86)</f>
        <v>57.33786666666667</v>
      </c>
      <c r="H87" s="259" t="s">
        <v>392</v>
      </c>
    </row>
    <row r="88" spans="1:10" s="101" customFormat="1" x14ac:dyDescent="0.2">
      <c r="C88" s="397"/>
      <c r="F88" s="398"/>
      <c r="G88" s="398"/>
    </row>
    <row r="89" spans="1:10" s="259" customFormat="1" ht="25.9" customHeight="1" x14ac:dyDescent="0.25">
      <c r="A89" s="507" t="s">
        <v>1409</v>
      </c>
      <c r="B89" s="507"/>
      <c r="C89" s="507"/>
      <c r="D89" s="507"/>
      <c r="E89" s="507"/>
      <c r="F89" s="507"/>
      <c r="G89" s="507"/>
    </row>
    <row r="90" spans="1:10" s="259" customFormat="1" ht="10.15" customHeight="1" x14ac:dyDescent="0.2">
      <c r="A90" s="85"/>
      <c r="B90" s="85"/>
      <c r="C90" s="86" t="s">
        <v>382</v>
      </c>
      <c r="D90" s="508" t="s">
        <v>1198</v>
      </c>
      <c r="E90" s="509"/>
      <c r="F90" s="509"/>
      <c r="G90" s="510"/>
    </row>
    <row r="91" spans="1:10" s="259" customFormat="1" ht="21.6" customHeight="1" x14ac:dyDescent="0.2">
      <c r="A91" s="85"/>
      <c r="B91" s="85"/>
      <c r="C91" s="86" t="s">
        <v>199</v>
      </c>
      <c r="D91" s="511" t="s">
        <v>820</v>
      </c>
      <c r="E91" s="511"/>
      <c r="F91" s="511"/>
      <c r="G91" s="511"/>
    </row>
    <row r="92" spans="1:10" s="259" customFormat="1" x14ac:dyDescent="0.2">
      <c r="A92" s="85"/>
      <c r="B92" s="85"/>
      <c r="C92" s="86" t="s">
        <v>200</v>
      </c>
      <c r="D92" s="87" t="s">
        <v>1028</v>
      </c>
      <c r="E92" s="512" t="s">
        <v>383</v>
      </c>
      <c r="F92" s="513"/>
      <c r="G92" s="516">
        <f>G98</f>
        <v>4.5</v>
      </c>
    </row>
    <row r="93" spans="1:10" s="259" customFormat="1" x14ac:dyDescent="0.2">
      <c r="A93" s="85"/>
      <c r="B93" s="85"/>
      <c r="C93" s="86" t="s">
        <v>384</v>
      </c>
      <c r="D93" s="87">
        <v>1</v>
      </c>
      <c r="E93" s="514"/>
      <c r="F93" s="515"/>
      <c r="G93" s="517"/>
    </row>
    <row r="94" spans="1:10" s="259" customFormat="1" x14ac:dyDescent="0.2">
      <c r="A94" s="85"/>
      <c r="B94" s="85"/>
      <c r="C94" s="403"/>
      <c r="D94" s="403"/>
      <c r="E94" s="506"/>
      <c r="F94" s="506"/>
      <c r="G94" s="88"/>
    </row>
    <row r="95" spans="1:10" s="259" customFormat="1" ht="33.75" x14ac:dyDescent="0.2">
      <c r="A95" s="89" t="s">
        <v>385</v>
      </c>
      <c r="B95" s="89" t="s">
        <v>201</v>
      </c>
      <c r="C95" s="90" t="s">
        <v>202</v>
      </c>
      <c r="D95" s="90" t="s">
        <v>200</v>
      </c>
      <c r="E95" s="91" t="s">
        <v>386</v>
      </c>
      <c r="F95" s="91" t="s">
        <v>387</v>
      </c>
      <c r="G95" s="91" t="s">
        <v>388</v>
      </c>
      <c r="I95" s="259" t="s">
        <v>1196</v>
      </c>
      <c r="J95" s="259" t="s">
        <v>1197</v>
      </c>
    </row>
    <row r="96" spans="1:10" s="259" customFormat="1" x14ac:dyDescent="0.2">
      <c r="A96" s="93" t="s">
        <v>399</v>
      </c>
      <c r="B96" s="102" t="s">
        <v>875</v>
      </c>
      <c r="C96" s="303" t="s">
        <v>1010</v>
      </c>
      <c r="D96" s="298" t="s">
        <v>669</v>
      </c>
      <c r="E96" s="103">
        <v>15.94</v>
      </c>
      <c r="F96" s="295">
        <v>2.1000000000000001E-2</v>
      </c>
      <c r="G96" s="94">
        <f t="shared" ref="G96:G97" si="5">E96*F96</f>
        <v>0.33474000000000004</v>
      </c>
      <c r="I96" s="260">
        <v>15.94</v>
      </c>
      <c r="J96" s="260">
        <v>14.37</v>
      </c>
    </row>
    <row r="97" spans="1:10" s="259" customFormat="1" x14ac:dyDescent="0.2">
      <c r="A97" s="93" t="s">
        <v>399</v>
      </c>
      <c r="B97" s="93" t="s">
        <v>1011</v>
      </c>
      <c r="C97" s="297" t="s">
        <v>1012</v>
      </c>
      <c r="D97" s="298" t="s">
        <v>669</v>
      </c>
      <c r="E97" s="92">
        <v>19.84</v>
      </c>
      <c r="F97" s="295">
        <v>0.21</v>
      </c>
      <c r="G97" s="88">
        <f t="shared" si="5"/>
        <v>4.1663999999999994</v>
      </c>
      <c r="I97" s="259">
        <v>19.84</v>
      </c>
      <c r="J97" s="259">
        <v>17.75</v>
      </c>
    </row>
    <row r="98" spans="1:10" s="259" customFormat="1" x14ac:dyDescent="0.2">
      <c r="A98" s="390"/>
      <c r="B98" s="390"/>
      <c r="C98" s="391"/>
      <c r="D98" s="390"/>
      <c r="E98" s="390"/>
      <c r="F98" s="392" t="s">
        <v>391</v>
      </c>
      <c r="G98" s="393">
        <f>TRUNC(SUM(G96:G97),2)</f>
        <v>4.5</v>
      </c>
    </row>
    <row r="99" spans="1:10" s="259" customFormat="1" x14ac:dyDescent="0.2"/>
    <row r="100" spans="1:10" s="259" customFormat="1" ht="15.75" x14ac:dyDescent="0.25">
      <c r="A100" s="518" t="s">
        <v>857</v>
      </c>
      <c r="B100" s="518"/>
      <c r="C100" s="518"/>
      <c r="D100" s="518"/>
      <c r="E100" s="518"/>
      <c r="F100" s="518"/>
      <c r="G100" s="518"/>
    </row>
    <row r="101" spans="1:10" s="259" customFormat="1" ht="11.25" customHeight="1" x14ac:dyDescent="0.2">
      <c r="A101" s="85"/>
      <c r="B101" s="85"/>
      <c r="C101" s="86" t="s">
        <v>382</v>
      </c>
      <c r="D101" s="508" t="s">
        <v>1260</v>
      </c>
      <c r="E101" s="509"/>
      <c r="F101" s="509"/>
      <c r="G101" s="510"/>
    </row>
    <row r="102" spans="1:10" s="259" customFormat="1" ht="24" customHeight="1" x14ac:dyDescent="0.2">
      <c r="A102" s="85"/>
      <c r="B102" s="85"/>
      <c r="C102" s="86" t="s">
        <v>199</v>
      </c>
      <c r="D102" s="511" t="s">
        <v>678</v>
      </c>
      <c r="E102" s="511"/>
      <c r="F102" s="511"/>
      <c r="G102" s="511"/>
    </row>
    <row r="103" spans="1:10" s="259" customFormat="1" ht="11.25" customHeight="1" x14ac:dyDescent="0.2">
      <c r="A103" s="85"/>
      <c r="B103" s="85"/>
      <c r="C103" s="86" t="s">
        <v>200</v>
      </c>
      <c r="D103" s="87" t="s">
        <v>11</v>
      </c>
      <c r="E103" s="512" t="s">
        <v>383</v>
      </c>
      <c r="F103" s="513"/>
      <c r="G103" s="516">
        <f>G113</f>
        <v>350.2</v>
      </c>
    </row>
    <row r="104" spans="1:10" s="259" customFormat="1" x14ac:dyDescent="0.2">
      <c r="A104" s="85"/>
      <c r="B104" s="85"/>
      <c r="C104" s="86" t="s">
        <v>384</v>
      </c>
      <c r="D104" s="87">
        <v>1</v>
      </c>
      <c r="E104" s="514"/>
      <c r="F104" s="515"/>
      <c r="G104" s="517"/>
    </row>
    <row r="105" spans="1:10" s="259" customFormat="1" x14ac:dyDescent="0.2">
      <c r="A105" s="85"/>
      <c r="B105" s="85"/>
      <c r="C105" s="405"/>
      <c r="D105" s="405"/>
      <c r="E105" s="506"/>
      <c r="F105" s="506"/>
      <c r="G105" s="88"/>
    </row>
    <row r="106" spans="1:10" s="259" customFormat="1" ht="21.75" customHeight="1" x14ac:dyDescent="0.2">
      <c r="A106" s="89" t="s">
        <v>385</v>
      </c>
      <c r="B106" s="89" t="s">
        <v>201</v>
      </c>
      <c r="C106" s="90" t="s">
        <v>202</v>
      </c>
      <c r="D106" s="90" t="s">
        <v>200</v>
      </c>
      <c r="E106" s="91" t="s">
        <v>386</v>
      </c>
      <c r="F106" s="91" t="s">
        <v>387</v>
      </c>
      <c r="G106" s="91" t="s">
        <v>388</v>
      </c>
    </row>
    <row r="107" spans="1:10" s="259" customFormat="1" x14ac:dyDescent="0.2">
      <c r="A107" s="93" t="s">
        <v>399</v>
      </c>
      <c r="B107" s="102" t="s">
        <v>875</v>
      </c>
      <c r="C107" s="303" t="s">
        <v>1010</v>
      </c>
      <c r="D107" s="298" t="s">
        <v>669</v>
      </c>
      <c r="E107" s="103">
        <v>15.94</v>
      </c>
      <c r="F107" s="295">
        <v>1.5</v>
      </c>
      <c r="G107" s="88">
        <f t="shared" ref="G107:G112" si="6">E107*F107</f>
        <v>23.91</v>
      </c>
    </row>
    <row r="108" spans="1:10" s="259" customFormat="1" x14ac:dyDescent="0.2">
      <c r="A108" s="93" t="s">
        <v>399</v>
      </c>
      <c r="B108" s="93" t="s">
        <v>1011</v>
      </c>
      <c r="C108" s="297" t="s">
        <v>1012</v>
      </c>
      <c r="D108" s="298" t="s">
        <v>669</v>
      </c>
      <c r="E108" s="92">
        <v>19.84</v>
      </c>
      <c r="F108" s="295">
        <v>2.5</v>
      </c>
      <c r="G108" s="88">
        <f t="shared" si="6"/>
        <v>49.6</v>
      </c>
      <c r="I108" s="259" t="s">
        <v>1196</v>
      </c>
      <c r="J108" s="259" t="s">
        <v>1197</v>
      </c>
    </row>
    <row r="109" spans="1:10" s="259" customFormat="1" x14ac:dyDescent="0.2">
      <c r="A109" s="93" t="s">
        <v>390</v>
      </c>
      <c r="B109" s="93" t="s">
        <v>868</v>
      </c>
      <c r="C109" s="297" t="s">
        <v>858</v>
      </c>
      <c r="D109" s="298" t="s">
        <v>861</v>
      </c>
      <c r="E109" s="92">
        <v>51</v>
      </c>
      <c r="F109" s="295">
        <v>2.8999999999999998E-3</v>
      </c>
      <c r="G109" s="88">
        <f t="shared" si="6"/>
        <v>0.14789999999999998</v>
      </c>
      <c r="I109" s="260">
        <v>15.94</v>
      </c>
      <c r="J109" s="260">
        <v>14.37</v>
      </c>
    </row>
    <row r="110" spans="1:10" s="259" customFormat="1" x14ac:dyDescent="0.2">
      <c r="A110" s="93" t="s">
        <v>390</v>
      </c>
      <c r="B110" s="93" t="s">
        <v>867</v>
      </c>
      <c r="C110" s="297" t="s">
        <v>859</v>
      </c>
      <c r="D110" s="298" t="s">
        <v>860</v>
      </c>
      <c r="E110" s="92">
        <v>1.17</v>
      </c>
      <c r="F110" s="295">
        <v>1.17</v>
      </c>
      <c r="G110" s="88">
        <f t="shared" si="6"/>
        <v>1.3688999999999998</v>
      </c>
      <c r="I110" s="259">
        <v>19.84</v>
      </c>
      <c r="J110" s="259">
        <v>17.75</v>
      </c>
    </row>
    <row r="111" spans="1:10" s="260" customFormat="1" x14ac:dyDescent="0.2">
      <c r="A111" s="93" t="s">
        <v>390</v>
      </c>
      <c r="B111" s="102" t="s">
        <v>866</v>
      </c>
      <c r="C111" s="303" t="s">
        <v>862</v>
      </c>
      <c r="D111" s="298" t="s">
        <v>860</v>
      </c>
      <c r="E111" s="103">
        <v>23.33</v>
      </c>
      <c r="F111" s="295">
        <v>2.5</v>
      </c>
      <c r="G111" s="88">
        <f t="shared" si="6"/>
        <v>58.324999999999996</v>
      </c>
    </row>
    <row r="112" spans="1:10" s="260" customFormat="1" x14ac:dyDescent="0.2">
      <c r="A112" s="93" t="s">
        <v>390</v>
      </c>
      <c r="B112" s="102" t="s">
        <v>865</v>
      </c>
      <c r="C112" s="303" t="s">
        <v>863</v>
      </c>
      <c r="D112" s="298" t="s">
        <v>864</v>
      </c>
      <c r="E112" s="103">
        <v>216.85</v>
      </c>
      <c r="F112" s="295">
        <v>1</v>
      </c>
      <c r="G112" s="88">
        <f t="shared" si="6"/>
        <v>216.85</v>
      </c>
    </row>
    <row r="113" spans="1:8" s="259" customFormat="1" x14ac:dyDescent="0.2">
      <c r="A113" s="390"/>
      <c r="B113" s="390"/>
      <c r="C113" s="391"/>
      <c r="D113" s="390"/>
      <c r="E113" s="390"/>
      <c r="F113" s="392" t="s">
        <v>391</v>
      </c>
      <c r="G113" s="393">
        <f>TRUNC(SUM(G107:G112),2)</f>
        <v>350.2</v>
      </c>
      <c r="H113" s="259" t="s">
        <v>392</v>
      </c>
    </row>
    <row r="114" spans="1:8" s="259" customFormat="1" x14ac:dyDescent="0.2"/>
    <row r="115" spans="1:8" s="259" customFormat="1" ht="15.75" x14ac:dyDescent="0.25">
      <c r="A115" s="518" t="s">
        <v>873</v>
      </c>
      <c r="B115" s="518"/>
      <c r="C115" s="518"/>
      <c r="D115" s="518"/>
      <c r="E115" s="518"/>
      <c r="F115" s="518"/>
      <c r="G115" s="518"/>
    </row>
    <row r="116" spans="1:8" s="259" customFormat="1" ht="11.25" customHeight="1" x14ac:dyDescent="0.2">
      <c r="A116" s="85"/>
      <c r="B116" s="85"/>
      <c r="C116" s="86" t="s">
        <v>382</v>
      </c>
      <c r="D116" s="508" t="s">
        <v>874</v>
      </c>
      <c r="E116" s="509"/>
      <c r="F116" s="509"/>
      <c r="G116" s="510"/>
    </row>
    <row r="117" spans="1:8" s="259" customFormat="1" ht="24" customHeight="1" x14ac:dyDescent="0.2">
      <c r="A117" s="85"/>
      <c r="B117" s="85"/>
      <c r="C117" s="86" t="s">
        <v>199</v>
      </c>
      <c r="D117" s="511" t="s">
        <v>870</v>
      </c>
      <c r="E117" s="511"/>
      <c r="F117" s="511"/>
      <c r="G117" s="511"/>
    </row>
    <row r="118" spans="1:8" s="259" customFormat="1" ht="11.25" customHeight="1" x14ac:dyDescent="0.2">
      <c r="A118" s="85"/>
      <c r="B118" s="85"/>
      <c r="C118" s="86" t="s">
        <v>200</v>
      </c>
      <c r="D118" s="87" t="s">
        <v>18</v>
      </c>
      <c r="E118" s="512" t="s">
        <v>383</v>
      </c>
      <c r="F118" s="513"/>
      <c r="G118" s="516">
        <f>G125</f>
        <v>104.09</v>
      </c>
    </row>
    <row r="119" spans="1:8" s="259" customFormat="1" x14ac:dyDescent="0.2">
      <c r="A119" s="85"/>
      <c r="B119" s="85"/>
      <c r="C119" s="86" t="s">
        <v>384</v>
      </c>
      <c r="D119" s="87">
        <v>1</v>
      </c>
      <c r="E119" s="514"/>
      <c r="F119" s="515"/>
      <c r="G119" s="517"/>
    </row>
    <row r="120" spans="1:8" s="259" customFormat="1" x14ac:dyDescent="0.2">
      <c r="A120" s="85"/>
      <c r="B120" s="85"/>
      <c r="C120" s="405"/>
      <c r="D120" s="405"/>
      <c r="E120" s="506"/>
      <c r="F120" s="506"/>
      <c r="G120" s="88"/>
    </row>
    <row r="121" spans="1:8" s="259" customFormat="1" ht="21.75" customHeight="1" x14ac:dyDescent="0.2">
      <c r="A121" s="89" t="s">
        <v>385</v>
      </c>
      <c r="B121" s="89" t="s">
        <v>201</v>
      </c>
      <c r="C121" s="90" t="s">
        <v>202</v>
      </c>
      <c r="D121" s="90" t="s">
        <v>200</v>
      </c>
      <c r="E121" s="91" t="s">
        <v>386</v>
      </c>
      <c r="F121" s="91" t="s">
        <v>387</v>
      </c>
      <c r="G121" s="91" t="s">
        <v>388</v>
      </c>
    </row>
    <row r="122" spans="1:8" s="259" customFormat="1" x14ac:dyDescent="0.2">
      <c r="A122" s="93" t="s">
        <v>399</v>
      </c>
      <c r="B122" s="93" t="s">
        <v>875</v>
      </c>
      <c r="C122" s="297" t="s">
        <v>668</v>
      </c>
      <c r="D122" s="298" t="s">
        <v>669</v>
      </c>
      <c r="E122" s="92">
        <v>15.94</v>
      </c>
      <c r="F122" s="295">
        <v>3.3</v>
      </c>
      <c r="G122" s="88">
        <f t="shared" ref="G122:G124" si="7">E122*F122</f>
        <v>52.601999999999997</v>
      </c>
    </row>
    <row r="123" spans="1:8" s="259" customFormat="1" ht="22.5" x14ac:dyDescent="0.2">
      <c r="A123" s="93" t="s">
        <v>390</v>
      </c>
      <c r="B123" s="93" t="s">
        <v>877</v>
      </c>
      <c r="C123" s="297" t="s">
        <v>876</v>
      </c>
      <c r="D123" s="298" t="s">
        <v>1028</v>
      </c>
      <c r="E123" s="92">
        <v>50.52</v>
      </c>
      <c r="F123" s="295">
        <v>1</v>
      </c>
      <c r="G123" s="88">
        <f t="shared" si="7"/>
        <v>50.52</v>
      </c>
    </row>
    <row r="124" spans="1:8" s="259" customFormat="1" ht="22.5" x14ac:dyDescent="0.2">
      <c r="A124" s="93" t="s">
        <v>399</v>
      </c>
      <c r="B124" s="93" t="s">
        <v>1319</v>
      </c>
      <c r="C124" s="297" t="s">
        <v>1320</v>
      </c>
      <c r="D124" s="298" t="s">
        <v>1177</v>
      </c>
      <c r="E124" s="92">
        <v>324.63</v>
      </c>
      <c r="F124" s="295">
        <v>3.0000000000000001E-3</v>
      </c>
      <c r="G124" s="88">
        <f t="shared" si="7"/>
        <v>0.97389000000000003</v>
      </c>
    </row>
    <row r="125" spans="1:8" s="259" customFormat="1" x14ac:dyDescent="0.2">
      <c r="A125" s="390"/>
      <c r="B125" s="390"/>
      <c r="C125" s="391"/>
      <c r="D125" s="390"/>
      <c r="E125" s="390"/>
      <c r="F125" s="392" t="s">
        <v>391</v>
      </c>
      <c r="G125" s="393">
        <f>TRUNC(SUM(G122:G124),2)</f>
        <v>104.09</v>
      </c>
      <c r="H125" s="259" t="s">
        <v>392</v>
      </c>
    </row>
    <row r="126" spans="1:8" s="259" customFormat="1" x14ac:dyDescent="0.2"/>
    <row r="127" spans="1:8" s="259" customFormat="1" ht="36" customHeight="1" x14ac:dyDescent="0.25">
      <c r="A127" s="507" t="s">
        <v>1356</v>
      </c>
      <c r="B127" s="507"/>
      <c r="C127" s="507"/>
      <c r="D127" s="507"/>
      <c r="E127" s="507"/>
      <c r="F127" s="507"/>
      <c r="G127" s="507"/>
    </row>
    <row r="128" spans="1:8" s="259" customFormat="1" ht="22.5" x14ac:dyDescent="0.2">
      <c r="A128" s="287"/>
      <c r="B128" s="287"/>
      <c r="C128" s="288" t="s">
        <v>382</v>
      </c>
      <c r="D128" s="534" t="s">
        <v>1357</v>
      </c>
      <c r="E128" s="535"/>
      <c r="F128" s="535"/>
      <c r="G128" s="536"/>
    </row>
    <row r="129" spans="1:10" s="259" customFormat="1" x14ac:dyDescent="0.2">
      <c r="A129" s="287"/>
      <c r="B129" s="287"/>
      <c r="C129" s="288" t="s">
        <v>199</v>
      </c>
      <c r="D129" s="537" t="s">
        <v>889</v>
      </c>
      <c r="E129" s="537"/>
      <c r="F129" s="537"/>
      <c r="G129" s="537"/>
    </row>
    <row r="130" spans="1:10" s="259" customFormat="1" x14ac:dyDescent="0.2">
      <c r="A130" s="287"/>
      <c r="B130" s="287"/>
      <c r="C130" s="288" t="s">
        <v>200</v>
      </c>
      <c r="D130" s="289" t="s">
        <v>11</v>
      </c>
      <c r="E130" s="538" t="s">
        <v>383</v>
      </c>
      <c r="F130" s="539"/>
      <c r="G130" s="542">
        <f>G139</f>
        <v>105.10792000000001</v>
      </c>
    </row>
    <row r="131" spans="1:10" s="259" customFormat="1" x14ac:dyDescent="0.2">
      <c r="A131" s="287"/>
      <c r="B131" s="287"/>
      <c r="C131" s="288" t="s">
        <v>384</v>
      </c>
      <c r="D131" s="289">
        <v>1</v>
      </c>
      <c r="E131" s="540"/>
      <c r="F131" s="541"/>
      <c r="G131" s="543"/>
    </row>
    <row r="132" spans="1:10" s="259" customFormat="1" x14ac:dyDescent="0.2">
      <c r="A132" s="287"/>
      <c r="B132" s="287"/>
      <c r="C132" s="421"/>
      <c r="D132" s="421"/>
      <c r="E132" s="545"/>
      <c r="F132" s="545"/>
      <c r="G132" s="290"/>
    </row>
    <row r="133" spans="1:10" s="259" customFormat="1" ht="33.75" x14ac:dyDescent="0.2">
      <c r="A133" s="291" t="s">
        <v>385</v>
      </c>
      <c r="B133" s="291" t="s">
        <v>201</v>
      </c>
      <c r="C133" s="292" t="s">
        <v>202</v>
      </c>
      <c r="D133" s="292" t="s">
        <v>200</v>
      </c>
      <c r="E133" s="293" t="s">
        <v>386</v>
      </c>
      <c r="F133" s="293" t="s">
        <v>387</v>
      </c>
      <c r="G133" s="293" t="s">
        <v>388</v>
      </c>
    </row>
    <row r="134" spans="1:10" s="259" customFormat="1" ht="22.5" x14ac:dyDescent="0.2">
      <c r="A134" s="296" t="s">
        <v>390</v>
      </c>
      <c r="B134" s="305" t="s">
        <v>1359</v>
      </c>
      <c r="C134" s="303" t="s">
        <v>1360</v>
      </c>
      <c r="D134" s="298" t="s">
        <v>864</v>
      </c>
      <c r="E134" s="304">
        <v>30.23</v>
      </c>
      <c r="F134" s="295">
        <v>1.1000000000000001</v>
      </c>
      <c r="G134" s="88">
        <f t="shared" ref="G134:G138" si="8">E134*F134</f>
        <v>33.253</v>
      </c>
      <c r="H134" s="260"/>
    </row>
    <row r="135" spans="1:10" s="259" customFormat="1" ht="33.75" x14ac:dyDescent="0.2">
      <c r="A135" s="296" t="s">
        <v>390</v>
      </c>
      <c r="B135" s="296" t="s">
        <v>1362</v>
      </c>
      <c r="C135" s="297" t="s">
        <v>1361</v>
      </c>
      <c r="D135" s="298" t="s">
        <v>861</v>
      </c>
      <c r="E135" s="294">
        <v>313.26</v>
      </c>
      <c r="F135" s="295">
        <v>0.02</v>
      </c>
      <c r="G135" s="88">
        <f t="shared" si="8"/>
        <v>6.2652000000000001</v>
      </c>
    </row>
    <row r="136" spans="1:10" s="259" customFormat="1" x14ac:dyDescent="0.2">
      <c r="A136" s="296" t="s">
        <v>390</v>
      </c>
      <c r="B136" s="296" t="s">
        <v>1364</v>
      </c>
      <c r="C136" s="297" t="s">
        <v>1363</v>
      </c>
      <c r="D136" s="298" t="s">
        <v>1036</v>
      </c>
      <c r="E136" s="294">
        <v>3.82</v>
      </c>
      <c r="F136" s="295">
        <v>0.66100000000000003</v>
      </c>
      <c r="G136" s="88">
        <f t="shared" si="8"/>
        <v>2.52502</v>
      </c>
    </row>
    <row r="137" spans="1:10" s="259" customFormat="1" x14ac:dyDescent="0.2">
      <c r="A137" s="296" t="s">
        <v>399</v>
      </c>
      <c r="B137" s="296" t="s">
        <v>890</v>
      </c>
      <c r="C137" s="297" t="s">
        <v>1032</v>
      </c>
      <c r="D137" s="298" t="s">
        <v>203</v>
      </c>
      <c r="E137" s="294">
        <v>22.75</v>
      </c>
      <c r="F137" s="295">
        <v>1.63</v>
      </c>
      <c r="G137" s="88">
        <f t="shared" si="8"/>
        <v>37.082499999999996</v>
      </c>
      <c r="J137" s="259">
        <v>20.27</v>
      </c>
    </row>
    <row r="138" spans="1:10" s="259" customFormat="1" x14ac:dyDescent="0.2">
      <c r="A138" s="296" t="s">
        <v>399</v>
      </c>
      <c r="B138" s="296" t="s">
        <v>875</v>
      </c>
      <c r="C138" s="297" t="s">
        <v>1010</v>
      </c>
      <c r="D138" s="298" t="s">
        <v>203</v>
      </c>
      <c r="E138" s="294">
        <v>15.94</v>
      </c>
      <c r="F138" s="295">
        <v>1.63</v>
      </c>
      <c r="G138" s="88">
        <f t="shared" si="8"/>
        <v>25.982199999999999</v>
      </c>
    </row>
    <row r="139" spans="1:10" s="259" customFormat="1" x14ac:dyDescent="0.2">
      <c r="A139" s="390"/>
      <c r="B139" s="390"/>
      <c r="C139" s="394"/>
      <c r="D139" s="390"/>
      <c r="E139" s="390"/>
      <c r="F139" s="395" t="s">
        <v>391</v>
      </c>
      <c r="G139" s="396">
        <f>SUM(G134:G138)</f>
        <v>105.10792000000001</v>
      </c>
      <c r="H139" s="259" t="s">
        <v>392</v>
      </c>
    </row>
    <row r="140" spans="1:10" s="259" customFormat="1" x14ac:dyDescent="0.2"/>
    <row r="141" spans="1:10" s="259" customFormat="1" ht="15.75" x14ac:dyDescent="0.25">
      <c r="A141" s="507" t="s">
        <v>891</v>
      </c>
      <c r="B141" s="507"/>
      <c r="C141" s="507"/>
      <c r="D141" s="507"/>
      <c r="E141" s="507"/>
      <c r="F141" s="507"/>
      <c r="G141" s="507"/>
    </row>
    <row r="142" spans="1:10" s="259" customFormat="1" ht="22.5" x14ac:dyDescent="0.2">
      <c r="A142" s="287"/>
      <c r="B142" s="287"/>
      <c r="C142" s="288" t="s">
        <v>382</v>
      </c>
      <c r="D142" s="534" t="s">
        <v>892</v>
      </c>
      <c r="E142" s="535"/>
      <c r="F142" s="535"/>
      <c r="G142" s="536"/>
    </row>
    <row r="143" spans="1:10" s="259" customFormat="1" x14ac:dyDescent="0.2">
      <c r="A143" s="287"/>
      <c r="B143" s="287"/>
      <c r="C143" s="288" t="s">
        <v>199</v>
      </c>
      <c r="D143" s="537" t="s">
        <v>893</v>
      </c>
      <c r="E143" s="537"/>
      <c r="F143" s="537"/>
      <c r="G143" s="537"/>
    </row>
    <row r="144" spans="1:10" s="259" customFormat="1" x14ac:dyDescent="0.2">
      <c r="A144" s="287"/>
      <c r="B144" s="287"/>
      <c r="C144" s="288" t="s">
        <v>200</v>
      </c>
      <c r="D144" s="289" t="s">
        <v>11</v>
      </c>
      <c r="E144" s="538" t="s">
        <v>383</v>
      </c>
      <c r="F144" s="539"/>
      <c r="G144" s="542">
        <f>G152</f>
        <v>120.79820000000001</v>
      </c>
    </row>
    <row r="145" spans="1:11" s="259" customFormat="1" x14ac:dyDescent="0.2">
      <c r="A145" s="287"/>
      <c r="B145" s="287"/>
      <c r="C145" s="288" t="s">
        <v>384</v>
      </c>
      <c r="D145" s="289">
        <v>1</v>
      </c>
      <c r="E145" s="540"/>
      <c r="F145" s="541"/>
      <c r="G145" s="543"/>
    </row>
    <row r="146" spans="1:11" s="259" customFormat="1" x14ac:dyDescent="0.2">
      <c r="A146" s="287"/>
      <c r="B146" s="287"/>
      <c r="C146" s="404"/>
      <c r="D146" s="404"/>
      <c r="E146" s="545"/>
      <c r="F146" s="545"/>
      <c r="G146" s="290"/>
    </row>
    <row r="147" spans="1:11" s="259" customFormat="1" ht="33.75" x14ac:dyDescent="0.2">
      <c r="A147" s="291" t="s">
        <v>385</v>
      </c>
      <c r="B147" s="291" t="s">
        <v>201</v>
      </c>
      <c r="C147" s="292" t="s">
        <v>202</v>
      </c>
      <c r="D147" s="292" t="s">
        <v>200</v>
      </c>
      <c r="E147" s="293" t="s">
        <v>386</v>
      </c>
      <c r="F147" s="293" t="s">
        <v>387</v>
      </c>
      <c r="G147" s="293" t="s">
        <v>388</v>
      </c>
    </row>
    <row r="148" spans="1:11" s="259" customFormat="1" ht="22.5" x14ac:dyDescent="0.2">
      <c r="A148" s="296" t="s">
        <v>390</v>
      </c>
      <c r="B148" s="305" t="s">
        <v>1218</v>
      </c>
      <c r="C148" s="303" t="s">
        <v>1219</v>
      </c>
      <c r="D148" s="298" t="s">
        <v>1220</v>
      </c>
      <c r="E148" s="304">
        <v>63.85</v>
      </c>
      <c r="F148" s="295">
        <v>1.07</v>
      </c>
      <c r="G148" s="88">
        <f t="shared" ref="G148:G151" si="9">E148*F148</f>
        <v>68.319500000000005</v>
      </c>
      <c r="H148" s="260"/>
    </row>
    <row r="149" spans="1:11" s="259" customFormat="1" x14ac:dyDescent="0.2">
      <c r="A149" s="296" t="s">
        <v>390</v>
      </c>
      <c r="B149" s="296" t="s">
        <v>1215</v>
      </c>
      <c r="C149" s="297" t="s">
        <v>1216</v>
      </c>
      <c r="D149" s="298" t="s">
        <v>1217</v>
      </c>
      <c r="E149" s="294">
        <v>2.72</v>
      </c>
      <c r="F149" s="295">
        <v>7.69</v>
      </c>
      <c r="G149" s="88">
        <f t="shared" si="9"/>
        <v>20.916800000000002</v>
      </c>
      <c r="J149" s="259" t="s">
        <v>1196</v>
      </c>
      <c r="K149" s="259" t="s">
        <v>1197</v>
      </c>
    </row>
    <row r="150" spans="1:11" s="259" customFormat="1" x14ac:dyDescent="0.2">
      <c r="A150" s="296" t="s">
        <v>399</v>
      </c>
      <c r="B150" s="296" t="s">
        <v>890</v>
      </c>
      <c r="C150" s="297" t="s">
        <v>1032</v>
      </c>
      <c r="D150" s="298" t="s">
        <v>203</v>
      </c>
      <c r="E150" s="294">
        <v>22.75</v>
      </c>
      <c r="F150" s="295">
        <v>1.03</v>
      </c>
      <c r="G150" s="88">
        <f t="shared" si="9"/>
        <v>23.432500000000001</v>
      </c>
      <c r="J150" s="259">
        <v>22.75</v>
      </c>
      <c r="K150" s="259">
        <v>20.27</v>
      </c>
    </row>
    <row r="151" spans="1:11" s="259" customFormat="1" x14ac:dyDescent="0.2">
      <c r="A151" s="296" t="s">
        <v>399</v>
      </c>
      <c r="B151" s="296" t="s">
        <v>875</v>
      </c>
      <c r="C151" s="297" t="s">
        <v>1010</v>
      </c>
      <c r="D151" s="298" t="s">
        <v>203</v>
      </c>
      <c r="E151" s="294">
        <v>15.94</v>
      </c>
      <c r="F151" s="295">
        <v>0.51</v>
      </c>
      <c r="G151" s="88">
        <f t="shared" si="9"/>
        <v>8.1294000000000004</v>
      </c>
      <c r="J151" s="259">
        <v>15.94</v>
      </c>
      <c r="K151" s="259">
        <v>14.37</v>
      </c>
    </row>
    <row r="152" spans="1:11" s="259" customFormat="1" x14ac:dyDescent="0.2">
      <c r="A152" s="390"/>
      <c r="B152" s="390"/>
      <c r="C152" s="394"/>
      <c r="D152" s="390"/>
      <c r="E152" s="390"/>
      <c r="F152" s="395" t="s">
        <v>391</v>
      </c>
      <c r="G152" s="396">
        <f>SUM(G148:G151)</f>
        <v>120.79820000000001</v>
      </c>
      <c r="H152" s="259" t="s">
        <v>392</v>
      </c>
    </row>
    <row r="153" spans="1:11" s="259" customFormat="1" x14ac:dyDescent="0.2"/>
    <row r="154" spans="1:11" s="259" customFormat="1" ht="15.75" x14ac:dyDescent="0.2">
      <c r="A154" s="546" t="s">
        <v>908</v>
      </c>
      <c r="B154" s="546"/>
      <c r="C154" s="546"/>
      <c r="D154" s="546"/>
      <c r="E154" s="546"/>
      <c r="F154" s="546"/>
      <c r="G154" s="546"/>
    </row>
    <row r="155" spans="1:11" s="259" customFormat="1" ht="22.5" x14ac:dyDescent="0.2">
      <c r="A155" s="287"/>
      <c r="B155" s="287"/>
      <c r="C155" s="288" t="s">
        <v>382</v>
      </c>
      <c r="D155" s="534" t="s">
        <v>1288</v>
      </c>
      <c r="E155" s="535"/>
      <c r="F155" s="535"/>
      <c r="G155" s="536"/>
    </row>
    <row r="156" spans="1:11" s="259" customFormat="1" x14ac:dyDescent="0.2">
      <c r="A156" s="287"/>
      <c r="B156" s="287"/>
      <c r="C156" s="288" t="s">
        <v>199</v>
      </c>
      <c r="D156" s="537" t="s">
        <v>906</v>
      </c>
      <c r="E156" s="537"/>
      <c r="F156" s="537"/>
      <c r="G156" s="537"/>
    </row>
    <row r="157" spans="1:11" s="259" customFormat="1" x14ac:dyDescent="0.2">
      <c r="A157" s="287"/>
      <c r="B157" s="287"/>
      <c r="C157" s="288" t="s">
        <v>200</v>
      </c>
      <c r="D157" s="289" t="s">
        <v>11</v>
      </c>
      <c r="E157" s="538" t="s">
        <v>383</v>
      </c>
      <c r="F157" s="539"/>
      <c r="G157" s="542">
        <f>G168</f>
        <v>670.90809999999988</v>
      </c>
    </row>
    <row r="158" spans="1:11" s="259" customFormat="1" x14ac:dyDescent="0.2">
      <c r="A158" s="287"/>
      <c r="B158" s="287"/>
      <c r="C158" s="288" t="s">
        <v>384</v>
      </c>
      <c r="D158" s="289">
        <v>1</v>
      </c>
      <c r="E158" s="540"/>
      <c r="F158" s="541"/>
      <c r="G158" s="543"/>
    </row>
    <row r="159" spans="1:11" s="259" customFormat="1" x14ac:dyDescent="0.2">
      <c r="A159" s="287"/>
      <c r="B159" s="287"/>
      <c r="C159" s="406"/>
      <c r="D159" s="406"/>
      <c r="E159" s="545"/>
      <c r="F159" s="545"/>
      <c r="G159" s="290"/>
    </row>
    <row r="160" spans="1:11" s="259" customFormat="1" ht="33.75" x14ac:dyDescent="0.2">
      <c r="A160" s="291" t="s">
        <v>385</v>
      </c>
      <c r="B160" s="291" t="s">
        <v>201</v>
      </c>
      <c r="C160" s="292" t="s">
        <v>202</v>
      </c>
      <c r="D160" s="292" t="s">
        <v>200</v>
      </c>
      <c r="E160" s="293" t="s">
        <v>386</v>
      </c>
      <c r="F160" s="293" t="s">
        <v>387</v>
      </c>
      <c r="G160" s="293" t="s">
        <v>388</v>
      </c>
    </row>
    <row r="161" spans="1:10" s="259" customFormat="1" x14ac:dyDescent="0.2">
      <c r="A161" s="296" t="s">
        <v>910</v>
      </c>
      <c r="B161" s="305" t="s">
        <v>911</v>
      </c>
      <c r="C161" s="303" t="s">
        <v>912</v>
      </c>
      <c r="D161" s="298" t="s">
        <v>670</v>
      </c>
      <c r="E161" s="304">
        <v>33.78</v>
      </c>
      <c r="F161" s="295">
        <v>0.52280000000000004</v>
      </c>
      <c r="G161" s="88">
        <f t="shared" ref="G161:G167" si="10">E161*F161</f>
        <v>17.660184000000001</v>
      </c>
    </row>
    <row r="162" spans="1:10" s="259" customFormat="1" ht="22.5" x14ac:dyDescent="0.2">
      <c r="A162" s="296" t="s">
        <v>910</v>
      </c>
      <c r="B162" s="296" t="s">
        <v>913</v>
      </c>
      <c r="C162" s="297" t="s">
        <v>914</v>
      </c>
      <c r="D162" s="298" t="s">
        <v>628</v>
      </c>
      <c r="E162" s="294">
        <v>1.04</v>
      </c>
      <c r="F162" s="295">
        <v>6</v>
      </c>
      <c r="G162" s="88">
        <f t="shared" si="10"/>
        <v>6.24</v>
      </c>
    </row>
    <row r="163" spans="1:10" s="259" customFormat="1" ht="22.5" x14ac:dyDescent="0.2">
      <c r="A163" s="296" t="s">
        <v>910</v>
      </c>
      <c r="B163" s="296" t="s">
        <v>915</v>
      </c>
      <c r="C163" s="297" t="s">
        <v>916</v>
      </c>
      <c r="D163" s="298" t="s">
        <v>11</v>
      </c>
      <c r="E163" s="294">
        <v>528.29999999999995</v>
      </c>
      <c r="F163" s="295">
        <v>1.0049999999999999</v>
      </c>
      <c r="G163" s="88">
        <f t="shared" si="10"/>
        <v>530.94149999999991</v>
      </c>
    </row>
    <row r="164" spans="1:10" s="259" customFormat="1" x14ac:dyDescent="0.2">
      <c r="A164" s="296" t="s">
        <v>910</v>
      </c>
      <c r="B164" s="296" t="s">
        <v>917</v>
      </c>
      <c r="C164" s="297" t="s">
        <v>918</v>
      </c>
      <c r="D164" s="298" t="s">
        <v>670</v>
      </c>
      <c r="E164" s="294">
        <v>53.16</v>
      </c>
      <c r="F164" s="295">
        <v>3.5099999999999999E-2</v>
      </c>
      <c r="G164" s="88">
        <f t="shared" si="10"/>
        <v>1.8659159999999999</v>
      </c>
    </row>
    <row r="165" spans="1:10" s="259" customFormat="1" ht="22.5" x14ac:dyDescent="0.2">
      <c r="A165" s="296" t="s">
        <v>910</v>
      </c>
      <c r="B165" s="305" t="s">
        <v>919</v>
      </c>
      <c r="C165" s="303" t="s">
        <v>920</v>
      </c>
      <c r="D165" s="298" t="s">
        <v>628</v>
      </c>
      <c r="E165" s="304">
        <v>33.22</v>
      </c>
      <c r="F165" s="295">
        <v>2</v>
      </c>
      <c r="G165" s="88">
        <f t="shared" si="10"/>
        <v>66.44</v>
      </c>
    </row>
    <row r="166" spans="1:10" s="259" customFormat="1" x14ac:dyDescent="0.2">
      <c r="A166" s="296" t="s">
        <v>399</v>
      </c>
      <c r="B166" s="296" t="s">
        <v>921</v>
      </c>
      <c r="C166" s="297" t="s">
        <v>922</v>
      </c>
      <c r="D166" s="298" t="s">
        <v>669</v>
      </c>
      <c r="E166" s="294">
        <v>21.57</v>
      </c>
      <c r="F166" s="295">
        <v>1.49</v>
      </c>
      <c r="G166" s="88">
        <f t="shared" si="10"/>
        <v>32.139299999999999</v>
      </c>
    </row>
    <row r="167" spans="1:10" s="259" customFormat="1" x14ac:dyDescent="0.2">
      <c r="A167" s="296" t="s">
        <v>399</v>
      </c>
      <c r="B167" s="296" t="s">
        <v>875</v>
      </c>
      <c r="C167" s="297" t="s">
        <v>668</v>
      </c>
      <c r="D167" s="298" t="s">
        <v>669</v>
      </c>
      <c r="E167" s="294">
        <v>15.94</v>
      </c>
      <c r="F167" s="295">
        <v>0.98</v>
      </c>
      <c r="G167" s="88">
        <f t="shared" si="10"/>
        <v>15.6212</v>
      </c>
    </row>
    <row r="168" spans="1:10" s="259" customFormat="1" x14ac:dyDescent="0.2">
      <c r="A168" s="390"/>
      <c r="B168" s="390"/>
      <c r="C168" s="394"/>
      <c r="D168" s="390"/>
      <c r="E168" s="390"/>
      <c r="F168" s="395" t="s">
        <v>391</v>
      </c>
      <c r="G168" s="396">
        <f>SUM(G161:G167)</f>
        <v>670.90809999999988</v>
      </c>
    </row>
    <row r="169" spans="1:10" s="104" customFormat="1" x14ac:dyDescent="0.2"/>
    <row r="170" spans="1:10" s="259" customFormat="1" ht="15.75" x14ac:dyDescent="0.25">
      <c r="A170" s="544" t="s">
        <v>929</v>
      </c>
      <c r="B170" s="544"/>
      <c r="C170" s="544"/>
      <c r="D170" s="544"/>
      <c r="E170" s="544"/>
      <c r="F170" s="544"/>
      <c r="G170" s="544"/>
    </row>
    <row r="171" spans="1:10" s="259" customFormat="1" ht="11.25" customHeight="1" x14ac:dyDescent="0.2">
      <c r="A171" s="85"/>
      <c r="B171" s="85"/>
      <c r="C171" s="86" t="s">
        <v>382</v>
      </c>
      <c r="D171" s="508" t="s">
        <v>927</v>
      </c>
      <c r="E171" s="509"/>
      <c r="F171" s="509"/>
      <c r="G171" s="510"/>
    </row>
    <row r="172" spans="1:10" s="259" customFormat="1" ht="24" customHeight="1" x14ac:dyDescent="0.2">
      <c r="A172" s="85"/>
      <c r="B172" s="85"/>
      <c r="C172" s="86" t="s">
        <v>199</v>
      </c>
      <c r="D172" s="511" t="s">
        <v>928</v>
      </c>
      <c r="E172" s="511"/>
      <c r="F172" s="511"/>
      <c r="G172" s="511"/>
    </row>
    <row r="173" spans="1:10" s="259" customFormat="1" ht="11.25" customHeight="1" x14ac:dyDescent="0.2">
      <c r="A173" s="85"/>
      <c r="B173" s="85"/>
      <c r="C173" s="86" t="s">
        <v>200</v>
      </c>
      <c r="D173" s="87" t="s">
        <v>628</v>
      </c>
      <c r="E173" s="512" t="s">
        <v>383</v>
      </c>
      <c r="F173" s="513"/>
      <c r="G173" s="516">
        <f>G179</f>
        <v>71.56</v>
      </c>
    </row>
    <row r="174" spans="1:10" s="259" customFormat="1" x14ac:dyDescent="0.2">
      <c r="A174" s="85"/>
      <c r="B174" s="85"/>
      <c r="C174" s="86" t="s">
        <v>384</v>
      </c>
      <c r="D174" s="87">
        <v>1</v>
      </c>
      <c r="E174" s="514"/>
      <c r="F174" s="515"/>
      <c r="G174" s="517"/>
    </row>
    <row r="175" spans="1:10" s="259" customFormat="1" x14ac:dyDescent="0.2">
      <c r="A175" s="85"/>
      <c r="B175" s="85"/>
      <c r="C175" s="403"/>
      <c r="D175" s="403"/>
      <c r="E175" s="506"/>
      <c r="F175" s="506"/>
      <c r="G175" s="88"/>
    </row>
    <row r="176" spans="1:10" s="259" customFormat="1" ht="21.75" customHeight="1" x14ac:dyDescent="0.2">
      <c r="A176" s="89" t="s">
        <v>385</v>
      </c>
      <c r="B176" s="89" t="s">
        <v>201</v>
      </c>
      <c r="C176" s="90" t="s">
        <v>202</v>
      </c>
      <c r="D176" s="90" t="s">
        <v>200</v>
      </c>
      <c r="E176" s="91" t="s">
        <v>386</v>
      </c>
      <c r="F176" s="91" t="s">
        <v>387</v>
      </c>
      <c r="G176" s="91" t="s">
        <v>388</v>
      </c>
      <c r="I176" s="259" t="s">
        <v>1196</v>
      </c>
      <c r="J176" s="259" t="s">
        <v>1197</v>
      </c>
    </row>
    <row r="177" spans="1:10" s="260" customFormat="1" x14ac:dyDescent="0.2">
      <c r="A177" s="93" t="s">
        <v>399</v>
      </c>
      <c r="B177" s="102" t="s">
        <v>875</v>
      </c>
      <c r="C177" s="303" t="s">
        <v>1010</v>
      </c>
      <c r="D177" s="298" t="s">
        <v>669</v>
      </c>
      <c r="E177" s="103">
        <v>15.94</v>
      </c>
      <c r="F177" s="295">
        <v>2</v>
      </c>
      <c r="G177" s="94">
        <f t="shared" ref="G177:G178" si="11">E177*F177</f>
        <v>31.88</v>
      </c>
      <c r="I177" s="260">
        <v>15.94</v>
      </c>
      <c r="J177" s="260">
        <v>14.37</v>
      </c>
    </row>
    <row r="178" spans="1:10" s="259" customFormat="1" x14ac:dyDescent="0.2">
      <c r="A178" s="93" t="s">
        <v>399</v>
      </c>
      <c r="B178" s="93" t="s">
        <v>1011</v>
      </c>
      <c r="C178" s="297" t="s">
        <v>1012</v>
      </c>
      <c r="D178" s="298" t="s">
        <v>669</v>
      </c>
      <c r="E178" s="92">
        <v>19.84</v>
      </c>
      <c r="F178" s="295">
        <v>2</v>
      </c>
      <c r="G178" s="88">
        <f t="shared" si="11"/>
        <v>39.68</v>
      </c>
      <c r="I178" s="259">
        <v>19.84</v>
      </c>
      <c r="J178" s="259">
        <v>17.75</v>
      </c>
    </row>
    <row r="179" spans="1:10" s="259" customFormat="1" x14ac:dyDescent="0.2">
      <c r="A179" s="390"/>
      <c r="B179" s="390"/>
      <c r="C179" s="391"/>
      <c r="D179" s="390"/>
      <c r="E179" s="390"/>
      <c r="F179" s="392" t="s">
        <v>391</v>
      </c>
      <c r="G179" s="393">
        <f>TRUNC(SUM(G177:G178),2)</f>
        <v>71.56</v>
      </c>
      <c r="H179" s="259" t="s">
        <v>392</v>
      </c>
    </row>
    <row r="180" spans="1:10" s="259" customFormat="1" x14ac:dyDescent="0.2"/>
    <row r="181" spans="1:10" s="259" customFormat="1" ht="15.75" x14ac:dyDescent="0.25">
      <c r="A181" s="518" t="s">
        <v>941</v>
      </c>
      <c r="B181" s="518"/>
      <c r="C181" s="518"/>
      <c r="D181" s="518"/>
      <c r="E181" s="518"/>
      <c r="F181" s="518"/>
      <c r="G181" s="518"/>
    </row>
    <row r="182" spans="1:10" s="259" customFormat="1" ht="11.25" customHeight="1" x14ac:dyDescent="0.2">
      <c r="A182" s="85"/>
      <c r="B182" s="85"/>
      <c r="C182" s="86" t="s">
        <v>382</v>
      </c>
      <c r="D182" s="508" t="s">
        <v>939</v>
      </c>
      <c r="E182" s="509"/>
      <c r="F182" s="509"/>
      <c r="G182" s="510"/>
    </row>
    <row r="183" spans="1:10" s="259" customFormat="1" ht="24" customHeight="1" x14ac:dyDescent="0.2">
      <c r="A183" s="85"/>
      <c r="B183" s="85"/>
      <c r="C183" s="86" t="s">
        <v>199</v>
      </c>
      <c r="D183" s="511" t="s">
        <v>937</v>
      </c>
      <c r="E183" s="511"/>
      <c r="F183" s="511"/>
      <c r="G183" s="511"/>
    </row>
    <row r="184" spans="1:10" s="259" customFormat="1" ht="11.25" customHeight="1" x14ac:dyDescent="0.2">
      <c r="A184" s="85"/>
      <c r="B184" s="85"/>
      <c r="C184" s="86" t="s">
        <v>200</v>
      </c>
      <c r="D184" s="87" t="s">
        <v>628</v>
      </c>
      <c r="E184" s="512" t="s">
        <v>383</v>
      </c>
      <c r="F184" s="513"/>
      <c r="G184" s="516">
        <f>G191</f>
        <v>256.66000000000003</v>
      </c>
    </row>
    <row r="185" spans="1:10" s="259" customFormat="1" x14ac:dyDescent="0.2">
      <c r="A185" s="85"/>
      <c r="B185" s="85"/>
      <c r="C185" s="86" t="s">
        <v>384</v>
      </c>
      <c r="D185" s="87">
        <v>1</v>
      </c>
      <c r="E185" s="514"/>
      <c r="F185" s="515"/>
      <c r="G185" s="517"/>
    </row>
    <row r="186" spans="1:10" s="259" customFormat="1" x14ac:dyDescent="0.2">
      <c r="A186" s="85"/>
      <c r="B186" s="85"/>
      <c r="C186" s="420"/>
      <c r="D186" s="420"/>
      <c r="E186" s="506"/>
      <c r="F186" s="506"/>
      <c r="G186" s="88"/>
    </row>
    <row r="187" spans="1:10" s="259" customFormat="1" ht="21.75" customHeight="1" x14ac:dyDescent="0.2">
      <c r="A187" s="89" t="s">
        <v>385</v>
      </c>
      <c r="B187" s="89" t="s">
        <v>201</v>
      </c>
      <c r="C187" s="90" t="s">
        <v>202</v>
      </c>
      <c r="D187" s="90" t="s">
        <v>200</v>
      </c>
      <c r="E187" s="91" t="s">
        <v>386</v>
      </c>
      <c r="F187" s="91" t="s">
        <v>387</v>
      </c>
      <c r="G187" s="91" t="s">
        <v>388</v>
      </c>
    </row>
    <row r="188" spans="1:10" s="260" customFormat="1" x14ac:dyDescent="0.2">
      <c r="A188" s="93" t="s">
        <v>399</v>
      </c>
      <c r="B188" s="102" t="s">
        <v>393</v>
      </c>
      <c r="C188" s="303" t="s">
        <v>394</v>
      </c>
      <c r="D188" s="298" t="s">
        <v>669</v>
      </c>
      <c r="E188" s="103">
        <v>15.38</v>
      </c>
      <c r="F188" s="295">
        <v>0.8</v>
      </c>
      <c r="G188" s="94">
        <f t="shared" ref="G188:G190" si="12">E188*F188</f>
        <v>12.304000000000002</v>
      </c>
    </row>
    <row r="189" spans="1:10" s="259" customFormat="1" x14ac:dyDescent="0.2">
      <c r="A189" s="93" t="s">
        <v>399</v>
      </c>
      <c r="B189" s="93" t="s">
        <v>395</v>
      </c>
      <c r="C189" s="297" t="s">
        <v>396</v>
      </c>
      <c r="D189" s="298" t="s">
        <v>669</v>
      </c>
      <c r="E189" s="92">
        <v>20.03</v>
      </c>
      <c r="F189" s="295">
        <v>7.2</v>
      </c>
      <c r="G189" s="88">
        <f t="shared" si="12"/>
        <v>144.21600000000001</v>
      </c>
    </row>
    <row r="190" spans="1:10" s="259" customFormat="1" x14ac:dyDescent="0.2">
      <c r="A190" s="93" t="s">
        <v>150</v>
      </c>
      <c r="B190" s="93" t="s">
        <v>924</v>
      </c>
      <c r="C190" s="297" t="s">
        <v>940</v>
      </c>
      <c r="D190" s="298" t="s">
        <v>628</v>
      </c>
      <c r="E190" s="92">
        <f>COTACOES!E12</f>
        <v>100.13999999999999</v>
      </c>
      <c r="F190" s="295">
        <v>1</v>
      </c>
      <c r="G190" s="88">
        <f t="shared" si="12"/>
        <v>100.13999999999999</v>
      </c>
    </row>
    <row r="191" spans="1:10" s="259" customFormat="1" x14ac:dyDescent="0.2">
      <c r="A191" s="390"/>
      <c r="B191" s="390"/>
      <c r="C191" s="391"/>
      <c r="D191" s="390"/>
      <c r="E191" s="390"/>
      <c r="F191" s="392" t="s">
        <v>391</v>
      </c>
      <c r="G191" s="393">
        <f>TRUNC(SUM(G188:G190),2)</f>
        <v>256.66000000000003</v>
      </c>
      <c r="H191" s="259" t="s">
        <v>392</v>
      </c>
    </row>
    <row r="192" spans="1:10" s="259" customFormat="1" x14ac:dyDescent="0.2"/>
    <row r="193" spans="1:8" s="259" customFormat="1" ht="15.75" x14ac:dyDescent="0.25">
      <c r="A193" s="518" t="s">
        <v>950</v>
      </c>
      <c r="B193" s="518"/>
      <c r="C193" s="518"/>
      <c r="D193" s="518"/>
      <c r="E193" s="518"/>
      <c r="F193" s="518"/>
      <c r="G193" s="518"/>
    </row>
    <row r="194" spans="1:8" s="259" customFormat="1" ht="11.25" customHeight="1" x14ac:dyDescent="0.2">
      <c r="A194" s="85"/>
      <c r="B194" s="85"/>
      <c r="C194" s="86" t="s">
        <v>382</v>
      </c>
      <c r="D194" s="508" t="s">
        <v>948</v>
      </c>
      <c r="E194" s="509"/>
      <c r="F194" s="509"/>
      <c r="G194" s="510"/>
    </row>
    <row r="195" spans="1:8" s="259" customFormat="1" ht="24" customHeight="1" x14ac:dyDescent="0.2">
      <c r="A195" s="85"/>
      <c r="B195" s="85"/>
      <c r="C195" s="86" t="s">
        <v>199</v>
      </c>
      <c r="D195" s="511" t="s">
        <v>949</v>
      </c>
      <c r="E195" s="511"/>
      <c r="F195" s="511"/>
      <c r="G195" s="511"/>
    </row>
    <row r="196" spans="1:8" s="259" customFormat="1" ht="11.25" customHeight="1" x14ac:dyDescent="0.2">
      <c r="A196" s="85"/>
      <c r="B196" s="85"/>
      <c r="C196" s="86" t="s">
        <v>200</v>
      </c>
      <c r="D196" s="87" t="s">
        <v>628</v>
      </c>
      <c r="E196" s="512" t="s">
        <v>383</v>
      </c>
      <c r="F196" s="513"/>
      <c r="G196" s="516">
        <f>G203</f>
        <v>64.680000000000007</v>
      </c>
    </row>
    <row r="197" spans="1:8" s="259" customFormat="1" x14ac:dyDescent="0.2">
      <c r="A197" s="85"/>
      <c r="B197" s="85"/>
      <c r="C197" s="86" t="s">
        <v>384</v>
      </c>
      <c r="D197" s="87">
        <v>1</v>
      </c>
      <c r="E197" s="514"/>
      <c r="F197" s="515"/>
      <c r="G197" s="517"/>
    </row>
    <row r="198" spans="1:8" s="259" customFormat="1" x14ac:dyDescent="0.2">
      <c r="A198" s="85"/>
      <c r="B198" s="85"/>
      <c r="C198" s="420"/>
      <c r="D198" s="420"/>
      <c r="E198" s="506"/>
      <c r="F198" s="506"/>
      <c r="G198" s="88"/>
    </row>
    <row r="199" spans="1:8" s="259" customFormat="1" ht="21.75" customHeight="1" x14ac:dyDescent="0.2">
      <c r="A199" s="89" t="s">
        <v>385</v>
      </c>
      <c r="B199" s="89" t="s">
        <v>201</v>
      </c>
      <c r="C199" s="90" t="s">
        <v>202</v>
      </c>
      <c r="D199" s="90" t="s">
        <v>200</v>
      </c>
      <c r="E199" s="91" t="s">
        <v>386</v>
      </c>
      <c r="F199" s="91" t="s">
        <v>387</v>
      </c>
      <c r="G199" s="91" t="s">
        <v>388</v>
      </c>
    </row>
    <row r="200" spans="1:8" s="260" customFormat="1" x14ac:dyDescent="0.2">
      <c r="A200" s="93" t="s">
        <v>399</v>
      </c>
      <c r="B200" s="102" t="s">
        <v>393</v>
      </c>
      <c r="C200" s="303" t="s">
        <v>394</v>
      </c>
      <c r="D200" s="298" t="s">
        <v>669</v>
      </c>
      <c r="E200" s="103">
        <v>15.38</v>
      </c>
      <c r="F200" s="295">
        <v>1.25</v>
      </c>
      <c r="G200" s="94">
        <f t="shared" ref="G200:G202" si="13">E200*F200</f>
        <v>19.225000000000001</v>
      </c>
    </row>
    <row r="201" spans="1:8" s="259" customFormat="1" x14ac:dyDescent="0.2">
      <c r="A201" s="93" t="s">
        <v>399</v>
      </c>
      <c r="B201" s="93" t="s">
        <v>395</v>
      </c>
      <c r="C201" s="297" t="s">
        <v>396</v>
      </c>
      <c r="D201" s="298" t="s">
        <v>669</v>
      </c>
      <c r="E201" s="92">
        <v>20.03</v>
      </c>
      <c r="F201" s="295">
        <v>1.25</v>
      </c>
      <c r="G201" s="88">
        <f t="shared" si="13"/>
        <v>25.037500000000001</v>
      </c>
    </row>
    <row r="202" spans="1:8" s="259" customFormat="1" ht="22.5" x14ac:dyDescent="0.2">
      <c r="A202" s="93" t="s">
        <v>390</v>
      </c>
      <c r="B202" s="93" t="s">
        <v>1368</v>
      </c>
      <c r="C202" s="297" t="s">
        <v>1369</v>
      </c>
      <c r="D202" s="298" t="s">
        <v>1123</v>
      </c>
      <c r="E202" s="92" t="s">
        <v>1370</v>
      </c>
      <c r="F202" s="295">
        <v>1</v>
      </c>
      <c r="G202" s="88">
        <f t="shared" si="13"/>
        <v>20.420000000000002</v>
      </c>
    </row>
    <row r="203" spans="1:8" s="259" customFormat="1" x14ac:dyDescent="0.2">
      <c r="A203" s="390"/>
      <c r="B203" s="390"/>
      <c r="C203" s="391"/>
      <c r="D203" s="390"/>
      <c r="E203" s="390"/>
      <c r="F203" s="392" t="s">
        <v>391</v>
      </c>
      <c r="G203" s="393">
        <f>TRUNC(SUM(G200:G202),2)</f>
        <v>64.680000000000007</v>
      </c>
      <c r="H203" s="259" t="s">
        <v>392</v>
      </c>
    </row>
    <row r="204" spans="1:8" s="259" customFormat="1" x14ac:dyDescent="0.2">
      <c r="A204" s="429"/>
      <c r="B204" s="429"/>
      <c r="C204" s="430"/>
      <c r="D204" s="429"/>
      <c r="E204" s="429"/>
      <c r="F204" s="429"/>
      <c r="G204" s="429"/>
    </row>
    <row r="205" spans="1:8" s="259" customFormat="1" ht="15.75" x14ac:dyDescent="0.25">
      <c r="A205" s="518" t="s">
        <v>953</v>
      </c>
      <c r="B205" s="518"/>
      <c r="C205" s="518"/>
      <c r="D205" s="518"/>
      <c r="E205" s="518"/>
      <c r="F205" s="518"/>
      <c r="G205" s="518"/>
    </row>
    <row r="206" spans="1:8" s="259" customFormat="1" ht="11.25" customHeight="1" x14ac:dyDescent="0.2">
      <c r="A206" s="85"/>
      <c r="B206" s="85"/>
      <c r="C206" s="86" t="s">
        <v>382</v>
      </c>
      <c r="D206" s="508" t="s">
        <v>948</v>
      </c>
      <c r="E206" s="509"/>
      <c r="F206" s="509"/>
      <c r="G206" s="510"/>
    </row>
    <row r="207" spans="1:8" s="259" customFormat="1" ht="24" customHeight="1" x14ac:dyDescent="0.2">
      <c r="A207" s="85"/>
      <c r="B207" s="85"/>
      <c r="C207" s="86" t="s">
        <v>199</v>
      </c>
      <c r="D207" s="511" t="s">
        <v>954</v>
      </c>
      <c r="E207" s="511"/>
      <c r="F207" s="511"/>
      <c r="G207" s="511"/>
    </row>
    <row r="208" spans="1:8" s="259" customFormat="1" ht="11.25" customHeight="1" x14ac:dyDescent="0.2">
      <c r="A208" s="85"/>
      <c r="B208" s="85"/>
      <c r="C208" s="86" t="s">
        <v>200</v>
      </c>
      <c r="D208" s="87" t="s">
        <v>628</v>
      </c>
      <c r="E208" s="512" t="s">
        <v>383</v>
      </c>
      <c r="F208" s="513"/>
      <c r="G208" s="516">
        <f>G215</f>
        <v>37.11</v>
      </c>
    </row>
    <row r="209" spans="1:8" s="259" customFormat="1" x14ac:dyDescent="0.2">
      <c r="A209" s="85"/>
      <c r="B209" s="85"/>
      <c r="C209" s="86" t="s">
        <v>384</v>
      </c>
      <c r="D209" s="87">
        <v>1</v>
      </c>
      <c r="E209" s="514"/>
      <c r="F209" s="515"/>
      <c r="G209" s="517"/>
    </row>
    <row r="210" spans="1:8" s="259" customFormat="1" x14ac:dyDescent="0.2">
      <c r="A210" s="85"/>
      <c r="B210" s="85"/>
      <c r="C210" s="420"/>
      <c r="D210" s="420"/>
      <c r="E210" s="506"/>
      <c r="F210" s="506"/>
      <c r="G210" s="88"/>
    </row>
    <row r="211" spans="1:8" s="259" customFormat="1" ht="21.75" customHeight="1" x14ac:dyDescent="0.2">
      <c r="A211" s="89" t="s">
        <v>385</v>
      </c>
      <c r="B211" s="89" t="s">
        <v>201</v>
      </c>
      <c r="C211" s="90" t="s">
        <v>202</v>
      </c>
      <c r="D211" s="90" t="s">
        <v>200</v>
      </c>
      <c r="E211" s="91" t="s">
        <v>386</v>
      </c>
      <c r="F211" s="91" t="s">
        <v>387</v>
      </c>
      <c r="G211" s="91" t="s">
        <v>388</v>
      </c>
    </row>
    <row r="212" spans="1:8" s="260" customFormat="1" x14ac:dyDescent="0.2">
      <c r="A212" s="93" t="s">
        <v>399</v>
      </c>
      <c r="B212" s="102" t="s">
        <v>393</v>
      </c>
      <c r="C212" s="303" t="s">
        <v>394</v>
      </c>
      <c r="D212" s="298" t="s">
        <v>669</v>
      </c>
      <c r="E212" s="103">
        <v>15.38</v>
      </c>
      <c r="F212" s="295">
        <v>0.7</v>
      </c>
      <c r="G212" s="94">
        <f t="shared" ref="G212:G214" si="14">E212*F212</f>
        <v>10.766</v>
      </c>
    </row>
    <row r="213" spans="1:8" s="259" customFormat="1" x14ac:dyDescent="0.2">
      <c r="A213" s="93" t="s">
        <v>399</v>
      </c>
      <c r="B213" s="93" t="s">
        <v>395</v>
      </c>
      <c r="C213" s="297" t="s">
        <v>396</v>
      </c>
      <c r="D213" s="298" t="s">
        <v>669</v>
      </c>
      <c r="E213" s="92">
        <v>20.03</v>
      </c>
      <c r="F213" s="295">
        <v>0.7</v>
      </c>
      <c r="G213" s="88">
        <f t="shared" si="14"/>
        <v>14.020999999999999</v>
      </c>
    </row>
    <row r="214" spans="1:8" s="259" customFormat="1" ht="22.5" x14ac:dyDescent="0.2">
      <c r="A214" s="93" t="s">
        <v>390</v>
      </c>
      <c r="B214" s="93" t="s">
        <v>1366</v>
      </c>
      <c r="C214" s="297" t="s">
        <v>1367</v>
      </c>
      <c r="D214" s="298" t="s">
        <v>1123</v>
      </c>
      <c r="E214" s="92">
        <v>12.33</v>
      </c>
      <c r="F214" s="295">
        <v>1</v>
      </c>
      <c r="G214" s="88">
        <f t="shared" si="14"/>
        <v>12.33</v>
      </c>
    </row>
    <row r="215" spans="1:8" s="259" customFormat="1" x14ac:dyDescent="0.2">
      <c r="A215" s="390"/>
      <c r="B215" s="390"/>
      <c r="C215" s="391"/>
      <c r="D215" s="390"/>
      <c r="E215" s="390"/>
      <c r="F215" s="392" t="s">
        <v>391</v>
      </c>
      <c r="G215" s="393">
        <f>TRUNC(SUM(G212:G214),2)</f>
        <v>37.11</v>
      </c>
      <c r="H215" s="259" t="s">
        <v>392</v>
      </c>
    </row>
    <row r="216" spans="1:8" s="259" customFormat="1" x14ac:dyDescent="0.2">
      <c r="A216" s="429"/>
      <c r="B216" s="429"/>
      <c r="C216" s="430"/>
      <c r="D216" s="429"/>
      <c r="E216" s="429"/>
      <c r="F216" s="429"/>
      <c r="G216" s="429"/>
    </row>
    <row r="217" spans="1:8" s="259" customFormat="1" ht="15.75" x14ac:dyDescent="0.25">
      <c r="A217" s="518" t="s">
        <v>958</v>
      </c>
      <c r="B217" s="518"/>
      <c r="C217" s="518"/>
      <c r="D217" s="518"/>
      <c r="E217" s="518"/>
      <c r="F217" s="518"/>
      <c r="G217" s="518"/>
    </row>
    <row r="218" spans="1:8" s="259" customFormat="1" ht="22.5" x14ac:dyDescent="0.2">
      <c r="A218" s="85"/>
      <c r="B218" s="85"/>
      <c r="C218" s="86" t="s">
        <v>382</v>
      </c>
      <c r="D218" s="508" t="s">
        <v>956</v>
      </c>
      <c r="E218" s="509"/>
      <c r="F218" s="509"/>
      <c r="G218" s="510"/>
    </row>
    <row r="219" spans="1:8" s="259" customFormat="1" x14ac:dyDescent="0.2">
      <c r="A219" s="85"/>
      <c r="B219" s="85"/>
      <c r="C219" s="86" t="s">
        <v>199</v>
      </c>
      <c r="D219" s="511" t="s">
        <v>957</v>
      </c>
      <c r="E219" s="511"/>
      <c r="F219" s="511"/>
      <c r="G219" s="511"/>
    </row>
    <row r="220" spans="1:8" s="259" customFormat="1" x14ac:dyDescent="0.2">
      <c r="A220" s="85"/>
      <c r="B220" s="85"/>
      <c r="C220" s="86" t="s">
        <v>200</v>
      </c>
      <c r="D220" s="87" t="s">
        <v>628</v>
      </c>
      <c r="E220" s="512" t="s">
        <v>383</v>
      </c>
      <c r="F220" s="513"/>
      <c r="G220" s="516">
        <f>G227</f>
        <v>26.49</v>
      </c>
    </row>
    <row r="221" spans="1:8" s="259" customFormat="1" x14ac:dyDescent="0.2">
      <c r="A221" s="85"/>
      <c r="B221" s="85"/>
      <c r="C221" s="86" t="s">
        <v>384</v>
      </c>
      <c r="D221" s="87">
        <v>1</v>
      </c>
      <c r="E221" s="514"/>
      <c r="F221" s="515"/>
      <c r="G221" s="517"/>
    </row>
    <row r="222" spans="1:8" s="259" customFormat="1" x14ac:dyDescent="0.2">
      <c r="A222" s="85"/>
      <c r="B222" s="85"/>
      <c r="C222" s="420"/>
      <c r="D222" s="420"/>
      <c r="E222" s="506"/>
      <c r="F222" s="506"/>
      <c r="G222" s="88"/>
    </row>
    <row r="223" spans="1:8" s="259" customFormat="1" ht="33.75" x14ac:dyDescent="0.2">
      <c r="A223" s="89" t="s">
        <v>385</v>
      </c>
      <c r="B223" s="89" t="s">
        <v>201</v>
      </c>
      <c r="C223" s="90" t="s">
        <v>202</v>
      </c>
      <c r="D223" s="90" t="s">
        <v>200</v>
      </c>
      <c r="E223" s="91" t="s">
        <v>386</v>
      </c>
      <c r="F223" s="91" t="s">
        <v>387</v>
      </c>
      <c r="G223" s="91" t="s">
        <v>388</v>
      </c>
    </row>
    <row r="224" spans="1:8" s="259" customFormat="1" x14ac:dyDescent="0.2">
      <c r="A224" s="93" t="s">
        <v>399</v>
      </c>
      <c r="B224" s="102" t="s">
        <v>393</v>
      </c>
      <c r="C224" s="303" t="s">
        <v>394</v>
      </c>
      <c r="D224" s="298" t="s">
        <v>669</v>
      </c>
      <c r="E224" s="103">
        <v>15.38</v>
      </c>
      <c r="F224" s="295">
        <v>0.4</v>
      </c>
      <c r="G224" s="94">
        <f t="shared" ref="G224:G226" si="15">E224*F224</f>
        <v>6.152000000000001</v>
      </c>
    </row>
    <row r="225" spans="1:7" s="259" customFormat="1" x14ac:dyDescent="0.2">
      <c r="A225" s="93" t="s">
        <v>399</v>
      </c>
      <c r="B225" s="93" t="s">
        <v>395</v>
      </c>
      <c r="C225" s="297" t="s">
        <v>396</v>
      </c>
      <c r="D225" s="298" t="s">
        <v>669</v>
      </c>
      <c r="E225" s="92">
        <v>20.03</v>
      </c>
      <c r="F225" s="295">
        <v>0.4</v>
      </c>
      <c r="G225" s="88">
        <f t="shared" si="15"/>
        <v>8.0120000000000005</v>
      </c>
    </row>
    <row r="226" spans="1:7" s="259" customFormat="1" ht="22.5" x14ac:dyDescent="0.2">
      <c r="A226" s="93" t="s">
        <v>390</v>
      </c>
      <c r="B226" s="93" t="s">
        <v>1366</v>
      </c>
      <c r="C226" s="297" t="s">
        <v>1367</v>
      </c>
      <c r="D226" s="298" t="s">
        <v>1123</v>
      </c>
      <c r="E226" s="92">
        <v>12.33</v>
      </c>
      <c r="F226" s="295">
        <v>1</v>
      </c>
      <c r="G226" s="88">
        <f t="shared" si="15"/>
        <v>12.33</v>
      </c>
    </row>
    <row r="227" spans="1:7" s="259" customFormat="1" x14ac:dyDescent="0.2">
      <c r="A227" s="390"/>
      <c r="B227" s="390"/>
      <c r="C227" s="391"/>
      <c r="D227" s="390"/>
      <c r="E227" s="390"/>
      <c r="F227" s="392" t="s">
        <v>391</v>
      </c>
      <c r="G227" s="393">
        <f>TRUNC(SUM(G224:G226),2)</f>
        <v>26.49</v>
      </c>
    </row>
    <row r="228" spans="1:7" s="259" customFormat="1" x14ac:dyDescent="0.2"/>
    <row r="229" spans="1:7" s="259" customFormat="1" ht="15.75" x14ac:dyDescent="0.25">
      <c r="A229" s="518" t="s">
        <v>959</v>
      </c>
      <c r="B229" s="518"/>
      <c r="C229" s="518"/>
      <c r="D229" s="518"/>
      <c r="E229" s="518"/>
      <c r="F229" s="518"/>
      <c r="G229" s="518"/>
    </row>
    <row r="230" spans="1:7" s="259" customFormat="1" ht="22.5" x14ac:dyDescent="0.2">
      <c r="A230" s="85"/>
      <c r="B230" s="85"/>
      <c r="C230" s="86" t="s">
        <v>382</v>
      </c>
      <c r="D230" s="508" t="s">
        <v>960</v>
      </c>
      <c r="E230" s="509"/>
      <c r="F230" s="509"/>
      <c r="G230" s="510"/>
    </row>
    <row r="231" spans="1:7" s="259" customFormat="1" x14ac:dyDescent="0.2">
      <c r="A231" s="85"/>
      <c r="B231" s="85"/>
      <c r="C231" s="86" t="s">
        <v>199</v>
      </c>
      <c r="D231" s="511" t="s">
        <v>403</v>
      </c>
      <c r="E231" s="511"/>
      <c r="F231" s="511"/>
      <c r="G231" s="511"/>
    </row>
    <row r="232" spans="1:7" s="259" customFormat="1" x14ac:dyDescent="0.2">
      <c r="A232" s="85"/>
      <c r="B232" s="85"/>
      <c r="C232" s="86" t="s">
        <v>200</v>
      </c>
      <c r="D232" s="87" t="s">
        <v>628</v>
      </c>
      <c r="E232" s="512" t="s">
        <v>383</v>
      </c>
      <c r="F232" s="513"/>
      <c r="G232" s="516">
        <f>G239</f>
        <v>140.66999999999999</v>
      </c>
    </row>
    <row r="233" spans="1:7" s="259" customFormat="1" x14ac:dyDescent="0.2">
      <c r="A233" s="85"/>
      <c r="B233" s="85"/>
      <c r="C233" s="86" t="s">
        <v>384</v>
      </c>
      <c r="D233" s="87">
        <v>1</v>
      </c>
      <c r="E233" s="514"/>
      <c r="F233" s="515"/>
      <c r="G233" s="517"/>
    </row>
    <row r="234" spans="1:7" s="259" customFormat="1" x14ac:dyDescent="0.2">
      <c r="A234" s="85"/>
      <c r="B234" s="85"/>
      <c r="C234" s="420"/>
      <c r="D234" s="420"/>
      <c r="E234" s="506"/>
      <c r="F234" s="506"/>
      <c r="G234" s="88"/>
    </row>
    <row r="235" spans="1:7" s="259" customFormat="1" ht="33.75" x14ac:dyDescent="0.2">
      <c r="A235" s="89" t="s">
        <v>385</v>
      </c>
      <c r="B235" s="89" t="s">
        <v>201</v>
      </c>
      <c r="C235" s="90" t="s">
        <v>202</v>
      </c>
      <c r="D235" s="90" t="s">
        <v>200</v>
      </c>
      <c r="E235" s="91" t="s">
        <v>386</v>
      </c>
      <c r="F235" s="91" t="s">
        <v>387</v>
      </c>
      <c r="G235" s="91" t="s">
        <v>388</v>
      </c>
    </row>
    <row r="236" spans="1:7" s="259" customFormat="1" x14ac:dyDescent="0.2">
      <c r="A236" s="93" t="s">
        <v>399</v>
      </c>
      <c r="B236" s="102" t="s">
        <v>393</v>
      </c>
      <c r="C236" s="303" t="s">
        <v>394</v>
      </c>
      <c r="D236" s="298" t="s">
        <v>669</v>
      </c>
      <c r="E236" s="103">
        <v>15.38</v>
      </c>
      <c r="F236" s="295">
        <v>0.6</v>
      </c>
      <c r="G236" s="94">
        <f t="shared" ref="G236:G238" si="16">E236*F236</f>
        <v>9.2279999999999998</v>
      </c>
    </row>
    <row r="237" spans="1:7" s="259" customFormat="1" x14ac:dyDescent="0.2">
      <c r="A237" s="93" t="s">
        <v>399</v>
      </c>
      <c r="B237" s="93" t="s">
        <v>395</v>
      </c>
      <c r="C237" s="297" t="s">
        <v>396</v>
      </c>
      <c r="D237" s="298" t="s">
        <v>669</v>
      </c>
      <c r="E237" s="92">
        <v>20.03</v>
      </c>
      <c r="F237" s="295">
        <v>0.6</v>
      </c>
      <c r="G237" s="88">
        <f t="shared" si="16"/>
        <v>12.018000000000001</v>
      </c>
    </row>
    <row r="238" spans="1:7" s="259" customFormat="1" x14ac:dyDescent="0.2">
      <c r="A238" s="93" t="s">
        <v>390</v>
      </c>
      <c r="B238" s="93" t="s">
        <v>962</v>
      </c>
      <c r="C238" s="297" t="s">
        <v>961</v>
      </c>
      <c r="D238" s="298" t="s">
        <v>628</v>
      </c>
      <c r="E238" s="92">
        <v>119.43</v>
      </c>
      <c r="F238" s="295">
        <v>1</v>
      </c>
      <c r="G238" s="88">
        <f t="shared" si="16"/>
        <v>119.43</v>
      </c>
    </row>
    <row r="239" spans="1:7" s="259" customFormat="1" x14ac:dyDescent="0.2">
      <c r="A239" s="390"/>
      <c r="B239" s="390"/>
      <c r="C239" s="391"/>
      <c r="D239" s="390"/>
      <c r="E239" s="390"/>
      <c r="F239" s="392" t="s">
        <v>391</v>
      </c>
      <c r="G239" s="393">
        <f>TRUNC(SUM(G236:G238),2)</f>
        <v>140.66999999999999</v>
      </c>
    </row>
    <row r="240" spans="1:7" s="259" customFormat="1" x14ac:dyDescent="0.2"/>
    <row r="241" spans="1:7" s="259" customFormat="1" ht="15.75" x14ac:dyDescent="0.25">
      <c r="A241" s="518" t="s">
        <v>964</v>
      </c>
      <c r="B241" s="518"/>
      <c r="C241" s="518"/>
      <c r="D241" s="518"/>
      <c r="E241" s="518"/>
      <c r="F241" s="518"/>
      <c r="G241" s="518"/>
    </row>
    <row r="242" spans="1:7" s="259" customFormat="1" ht="22.5" x14ac:dyDescent="0.2">
      <c r="A242" s="85"/>
      <c r="B242" s="85"/>
      <c r="C242" s="86" t="s">
        <v>382</v>
      </c>
      <c r="D242" s="508" t="s">
        <v>965</v>
      </c>
      <c r="E242" s="509"/>
      <c r="F242" s="509"/>
      <c r="G242" s="510"/>
    </row>
    <row r="243" spans="1:7" s="259" customFormat="1" x14ac:dyDescent="0.2">
      <c r="A243" s="85"/>
      <c r="B243" s="85"/>
      <c r="C243" s="86" t="s">
        <v>199</v>
      </c>
      <c r="D243" s="511" t="s">
        <v>967</v>
      </c>
      <c r="E243" s="511"/>
      <c r="F243" s="511"/>
      <c r="G243" s="511"/>
    </row>
    <row r="244" spans="1:7" s="259" customFormat="1" x14ac:dyDescent="0.2">
      <c r="A244" s="85"/>
      <c r="B244" s="85"/>
      <c r="C244" s="86" t="s">
        <v>200</v>
      </c>
      <c r="D244" s="87" t="s">
        <v>628</v>
      </c>
      <c r="E244" s="512" t="s">
        <v>383</v>
      </c>
      <c r="F244" s="513"/>
      <c r="G244" s="516">
        <f>G251</f>
        <v>144.18</v>
      </c>
    </row>
    <row r="245" spans="1:7" s="259" customFormat="1" x14ac:dyDescent="0.2">
      <c r="A245" s="85"/>
      <c r="B245" s="85"/>
      <c r="C245" s="86" t="s">
        <v>384</v>
      </c>
      <c r="D245" s="87">
        <v>1</v>
      </c>
      <c r="E245" s="514"/>
      <c r="F245" s="515"/>
      <c r="G245" s="517"/>
    </row>
    <row r="246" spans="1:7" s="259" customFormat="1" x14ac:dyDescent="0.2">
      <c r="A246" s="85"/>
      <c r="B246" s="85"/>
      <c r="C246" s="420"/>
      <c r="D246" s="420"/>
      <c r="E246" s="506"/>
      <c r="F246" s="506"/>
      <c r="G246" s="88"/>
    </row>
    <row r="247" spans="1:7" s="259" customFormat="1" ht="33.75" x14ac:dyDescent="0.2">
      <c r="A247" s="89" t="s">
        <v>385</v>
      </c>
      <c r="B247" s="89" t="s">
        <v>201</v>
      </c>
      <c r="C247" s="90" t="s">
        <v>202</v>
      </c>
      <c r="D247" s="90" t="s">
        <v>200</v>
      </c>
      <c r="E247" s="91" t="s">
        <v>386</v>
      </c>
      <c r="F247" s="91" t="s">
        <v>387</v>
      </c>
      <c r="G247" s="91" t="s">
        <v>388</v>
      </c>
    </row>
    <row r="248" spans="1:7" s="259" customFormat="1" x14ac:dyDescent="0.2">
      <c r="A248" s="93" t="s">
        <v>399</v>
      </c>
      <c r="B248" s="102" t="s">
        <v>393</v>
      </c>
      <c r="C248" s="303" t="s">
        <v>394</v>
      </c>
      <c r="D248" s="298" t="s">
        <v>669</v>
      </c>
      <c r="E248" s="103">
        <v>15.38</v>
      </c>
      <c r="F248" s="295">
        <v>1</v>
      </c>
      <c r="G248" s="94">
        <f t="shared" ref="G248:G250" si="17">E248*F248</f>
        <v>15.38</v>
      </c>
    </row>
    <row r="249" spans="1:7" s="259" customFormat="1" x14ac:dyDescent="0.2">
      <c r="A249" s="93" t="s">
        <v>399</v>
      </c>
      <c r="B249" s="93" t="s">
        <v>395</v>
      </c>
      <c r="C249" s="297" t="s">
        <v>396</v>
      </c>
      <c r="D249" s="298" t="s">
        <v>669</v>
      </c>
      <c r="E249" s="92">
        <v>20.03</v>
      </c>
      <c r="F249" s="295">
        <v>1</v>
      </c>
      <c r="G249" s="88">
        <f t="shared" si="17"/>
        <v>20.03</v>
      </c>
    </row>
    <row r="250" spans="1:7" s="259" customFormat="1" ht="33.75" x14ac:dyDescent="0.2">
      <c r="A250" s="93" t="s">
        <v>390</v>
      </c>
      <c r="B250" s="93" t="s">
        <v>1404</v>
      </c>
      <c r="C250" s="297" t="s">
        <v>1405</v>
      </c>
      <c r="D250" s="298" t="s">
        <v>1123</v>
      </c>
      <c r="E250" s="92" t="s">
        <v>1406</v>
      </c>
      <c r="F250" s="295">
        <v>1</v>
      </c>
      <c r="G250" s="88">
        <f t="shared" si="17"/>
        <v>108.77</v>
      </c>
    </row>
    <row r="251" spans="1:7" s="259" customFormat="1" x14ac:dyDescent="0.2">
      <c r="A251" s="390"/>
      <c r="B251" s="390"/>
      <c r="C251" s="391"/>
      <c r="D251" s="390"/>
      <c r="E251" s="390"/>
      <c r="F251" s="392" t="s">
        <v>391</v>
      </c>
      <c r="G251" s="393">
        <f>TRUNC(SUM(G248:G250),2)</f>
        <v>144.18</v>
      </c>
    </row>
    <row r="252" spans="1:7" s="259" customFormat="1" x14ac:dyDescent="0.2"/>
    <row r="253" spans="1:7" s="259" customFormat="1" ht="57.75" customHeight="1" x14ac:dyDescent="0.25">
      <c r="A253" s="507" t="s">
        <v>969</v>
      </c>
      <c r="B253" s="507"/>
      <c r="C253" s="507"/>
      <c r="D253" s="507"/>
      <c r="E253" s="507"/>
      <c r="F253" s="507"/>
      <c r="G253" s="507"/>
    </row>
    <row r="254" spans="1:7" s="259" customFormat="1" ht="22.5" x14ac:dyDescent="0.2">
      <c r="A254" s="85"/>
      <c r="B254" s="85"/>
      <c r="C254" s="86" t="s">
        <v>382</v>
      </c>
      <c r="D254" s="508" t="s">
        <v>972</v>
      </c>
      <c r="E254" s="509"/>
      <c r="F254" s="509"/>
      <c r="G254" s="510"/>
    </row>
    <row r="255" spans="1:7" s="259" customFormat="1" x14ac:dyDescent="0.2">
      <c r="A255" s="85"/>
      <c r="B255" s="85"/>
      <c r="C255" s="86" t="s">
        <v>199</v>
      </c>
      <c r="D255" s="511" t="s">
        <v>326</v>
      </c>
      <c r="E255" s="511"/>
      <c r="F255" s="511"/>
      <c r="G255" s="511"/>
    </row>
    <row r="256" spans="1:7" s="259" customFormat="1" x14ac:dyDescent="0.2">
      <c r="A256" s="85"/>
      <c r="B256" s="85"/>
      <c r="C256" s="86" t="s">
        <v>200</v>
      </c>
      <c r="D256" s="87" t="s">
        <v>628</v>
      </c>
      <c r="E256" s="512" t="s">
        <v>383</v>
      </c>
      <c r="F256" s="513"/>
      <c r="G256" s="516">
        <f>G263</f>
        <v>74.239999999999995</v>
      </c>
    </row>
    <row r="257" spans="1:7" s="259" customFormat="1" x14ac:dyDescent="0.2">
      <c r="A257" s="85"/>
      <c r="B257" s="85"/>
      <c r="C257" s="86" t="s">
        <v>384</v>
      </c>
      <c r="D257" s="87">
        <v>1</v>
      </c>
      <c r="E257" s="514"/>
      <c r="F257" s="515"/>
      <c r="G257" s="517"/>
    </row>
    <row r="258" spans="1:7" s="259" customFormat="1" x14ac:dyDescent="0.2">
      <c r="A258" s="85"/>
      <c r="B258" s="85"/>
      <c r="C258" s="405"/>
      <c r="D258" s="405"/>
      <c r="E258" s="506"/>
      <c r="F258" s="506"/>
      <c r="G258" s="88"/>
    </row>
    <row r="259" spans="1:7" s="259" customFormat="1" ht="33.75" x14ac:dyDescent="0.2">
      <c r="A259" s="89" t="s">
        <v>385</v>
      </c>
      <c r="B259" s="89" t="s">
        <v>201</v>
      </c>
      <c r="C259" s="90" t="s">
        <v>202</v>
      </c>
      <c r="D259" s="90" t="s">
        <v>200</v>
      </c>
      <c r="E259" s="91" t="s">
        <v>386</v>
      </c>
      <c r="F259" s="91" t="s">
        <v>387</v>
      </c>
      <c r="G259" s="91" t="s">
        <v>388</v>
      </c>
    </row>
    <row r="260" spans="1:7" s="259" customFormat="1" x14ac:dyDescent="0.2">
      <c r="A260" s="93" t="s">
        <v>399</v>
      </c>
      <c r="B260" s="102" t="s">
        <v>393</v>
      </c>
      <c r="C260" s="303" t="s">
        <v>394</v>
      </c>
      <c r="D260" s="298" t="s">
        <v>669</v>
      </c>
      <c r="E260" s="103">
        <v>15.38</v>
      </c>
      <c r="F260" s="295">
        <v>1.2</v>
      </c>
      <c r="G260" s="94">
        <f t="shared" ref="G260:G262" si="18">E260*F260</f>
        <v>18.456</v>
      </c>
    </row>
    <row r="261" spans="1:7" s="259" customFormat="1" x14ac:dyDescent="0.2">
      <c r="A261" s="93" t="s">
        <v>399</v>
      </c>
      <c r="B261" s="93" t="s">
        <v>395</v>
      </c>
      <c r="C261" s="297" t="s">
        <v>396</v>
      </c>
      <c r="D261" s="298" t="s">
        <v>669</v>
      </c>
      <c r="E261" s="92">
        <v>20.03</v>
      </c>
      <c r="F261" s="295">
        <v>1.2</v>
      </c>
      <c r="G261" s="88">
        <f t="shared" si="18"/>
        <v>24.036000000000001</v>
      </c>
    </row>
    <row r="262" spans="1:7" s="259" customFormat="1" ht="22.5" x14ac:dyDescent="0.2">
      <c r="A262" s="93" t="s">
        <v>390</v>
      </c>
      <c r="B262" s="93" t="s">
        <v>970</v>
      </c>
      <c r="C262" s="297" t="s">
        <v>971</v>
      </c>
      <c r="D262" s="298" t="s">
        <v>628</v>
      </c>
      <c r="E262" s="92">
        <v>31.75</v>
      </c>
      <c r="F262" s="295">
        <v>1</v>
      </c>
      <c r="G262" s="88">
        <f t="shared" si="18"/>
        <v>31.75</v>
      </c>
    </row>
    <row r="263" spans="1:7" s="259" customFormat="1" x14ac:dyDescent="0.2">
      <c r="A263" s="390"/>
      <c r="B263" s="390"/>
      <c r="C263" s="391"/>
      <c r="D263" s="390"/>
      <c r="E263" s="390"/>
      <c r="F263" s="392" t="s">
        <v>391</v>
      </c>
      <c r="G263" s="393">
        <f>TRUNC(SUM(G260:G262),2)</f>
        <v>74.239999999999995</v>
      </c>
    </row>
    <row r="264" spans="1:7" s="259" customFormat="1" x14ac:dyDescent="0.2"/>
    <row r="265" spans="1:7" s="259" customFormat="1" ht="57.75" customHeight="1" x14ac:dyDescent="0.25">
      <c r="A265" s="507" t="s">
        <v>974</v>
      </c>
      <c r="B265" s="507"/>
      <c r="C265" s="507"/>
      <c r="D265" s="507"/>
      <c r="E265" s="507"/>
      <c r="F265" s="507"/>
      <c r="G265" s="507"/>
    </row>
    <row r="266" spans="1:7" s="259" customFormat="1" ht="22.5" x14ac:dyDescent="0.2">
      <c r="A266" s="85"/>
      <c r="B266" s="85"/>
      <c r="C266" s="86" t="s">
        <v>382</v>
      </c>
      <c r="D266" s="508" t="s">
        <v>973</v>
      </c>
      <c r="E266" s="509"/>
      <c r="F266" s="509"/>
      <c r="G266" s="510"/>
    </row>
    <row r="267" spans="1:7" s="259" customFormat="1" x14ac:dyDescent="0.2">
      <c r="A267" s="85"/>
      <c r="B267" s="85"/>
      <c r="C267" s="86" t="s">
        <v>199</v>
      </c>
      <c r="D267" s="511" t="s">
        <v>361</v>
      </c>
      <c r="E267" s="511"/>
      <c r="F267" s="511"/>
      <c r="G267" s="511"/>
    </row>
    <row r="268" spans="1:7" s="259" customFormat="1" x14ac:dyDescent="0.2">
      <c r="A268" s="85"/>
      <c r="B268" s="85"/>
      <c r="C268" s="86" t="s">
        <v>200</v>
      </c>
      <c r="D268" s="87" t="s">
        <v>628</v>
      </c>
      <c r="E268" s="512" t="s">
        <v>383</v>
      </c>
      <c r="F268" s="513"/>
      <c r="G268" s="516">
        <f>G275</f>
        <v>204.31</v>
      </c>
    </row>
    <row r="269" spans="1:7" s="259" customFormat="1" x14ac:dyDescent="0.2">
      <c r="A269" s="85"/>
      <c r="B269" s="85"/>
      <c r="C269" s="86" t="s">
        <v>384</v>
      </c>
      <c r="D269" s="87">
        <v>1</v>
      </c>
      <c r="E269" s="514"/>
      <c r="F269" s="515"/>
      <c r="G269" s="517"/>
    </row>
    <row r="270" spans="1:7" s="259" customFormat="1" x14ac:dyDescent="0.2">
      <c r="A270" s="85"/>
      <c r="B270" s="85"/>
      <c r="C270" s="420"/>
      <c r="D270" s="420"/>
      <c r="E270" s="506"/>
      <c r="F270" s="506"/>
      <c r="G270" s="88"/>
    </row>
    <row r="271" spans="1:7" s="259" customFormat="1" ht="33.75" x14ac:dyDescent="0.2">
      <c r="A271" s="89" t="s">
        <v>385</v>
      </c>
      <c r="B271" s="89" t="s">
        <v>201</v>
      </c>
      <c r="C271" s="90" t="s">
        <v>202</v>
      </c>
      <c r="D271" s="90" t="s">
        <v>200</v>
      </c>
      <c r="E271" s="91" t="s">
        <v>386</v>
      </c>
      <c r="F271" s="91" t="s">
        <v>387</v>
      </c>
      <c r="G271" s="91" t="s">
        <v>388</v>
      </c>
    </row>
    <row r="272" spans="1:7" s="259" customFormat="1" x14ac:dyDescent="0.2">
      <c r="A272" s="93" t="s">
        <v>399</v>
      </c>
      <c r="B272" s="102" t="s">
        <v>393</v>
      </c>
      <c r="C272" s="303" t="s">
        <v>394</v>
      </c>
      <c r="D272" s="298" t="s">
        <v>669</v>
      </c>
      <c r="E272" s="103">
        <v>15.38</v>
      </c>
      <c r="F272" s="295">
        <v>1.5</v>
      </c>
      <c r="G272" s="94">
        <f t="shared" ref="G272:G274" si="19">E272*F272</f>
        <v>23.07</v>
      </c>
    </row>
    <row r="273" spans="1:7" s="259" customFormat="1" x14ac:dyDescent="0.2">
      <c r="A273" s="93" t="s">
        <v>399</v>
      </c>
      <c r="B273" s="93" t="s">
        <v>395</v>
      </c>
      <c r="C273" s="297" t="s">
        <v>396</v>
      </c>
      <c r="D273" s="298" t="s">
        <v>669</v>
      </c>
      <c r="E273" s="92">
        <v>20.03</v>
      </c>
      <c r="F273" s="295">
        <v>1.5</v>
      </c>
      <c r="G273" s="88">
        <f t="shared" si="19"/>
        <v>30.045000000000002</v>
      </c>
    </row>
    <row r="274" spans="1:7" s="259" customFormat="1" ht="78.75" x14ac:dyDescent="0.2">
      <c r="A274" s="93" t="s">
        <v>390</v>
      </c>
      <c r="B274" s="93" t="s">
        <v>1397</v>
      </c>
      <c r="C274" s="297" t="s">
        <v>1396</v>
      </c>
      <c r="D274" s="298" t="s">
        <v>628</v>
      </c>
      <c r="E274" s="92">
        <v>151.19999999999999</v>
      </c>
      <c r="F274" s="295">
        <v>1</v>
      </c>
      <c r="G274" s="88">
        <f t="shared" si="19"/>
        <v>151.19999999999999</v>
      </c>
    </row>
    <row r="275" spans="1:7" s="259" customFormat="1" x14ac:dyDescent="0.2">
      <c r="A275" s="390"/>
      <c r="B275" s="390"/>
      <c r="C275" s="391"/>
      <c r="D275" s="390"/>
      <c r="E275" s="390"/>
      <c r="F275" s="392" t="s">
        <v>391</v>
      </c>
      <c r="G275" s="393">
        <f>TRUNC(SUM(G272:G274),2)</f>
        <v>204.31</v>
      </c>
    </row>
    <row r="276" spans="1:7" s="259" customFormat="1" x14ac:dyDescent="0.2"/>
    <row r="277" spans="1:7" s="259" customFormat="1" ht="57.75" customHeight="1" x14ac:dyDescent="0.25">
      <c r="A277" s="507" t="s">
        <v>978</v>
      </c>
      <c r="B277" s="507"/>
      <c r="C277" s="507"/>
      <c r="D277" s="507"/>
      <c r="E277" s="507"/>
      <c r="F277" s="507"/>
      <c r="G277" s="507"/>
    </row>
    <row r="278" spans="1:7" s="259" customFormat="1" ht="22.5" x14ac:dyDescent="0.2">
      <c r="A278" s="85"/>
      <c r="B278" s="85"/>
      <c r="C278" s="86" t="s">
        <v>382</v>
      </c>
      <c r="D278" s="508" t="s">
        <v>1400</v>
      </c>
      <c r="E278" s="509"/>
      <c r="F278" s="509"/>
      <c r="G278" s="510"/>
    </row>
    <row r="279" spans="1:7" s="259" customFormat="1" x14ac:dyDescent="0.2">
      <c r="A279" s="85"/>
      <c r="B279" s="85"/>
      <c r="C279" s="86" t="s">
        <v>199</v>
      </c>
      <c r="D279" s="511" t="s">
        <v>429</v>
      </c>
      <c r="E279" s="511"/>
      <c r="F279" s="511"/>
      <c r="G279" s="511"/>
    </row>
    <row r="280" spans="1:7" s="259" customFormat="1" x14ac:dyDescent="0.2">
      <c r="A280" s="85"/>
      <c r="B280" s="85"/>
      <c r="C280" s="86" t="s">
        <v>200</v>
      </c>
      <c r="D280" s="87" t="s">
        <v>628</v>
      </c>
      <c r="E280" s="512" t="s">
        <v>383</v>
      </c>
      <c r="F280" s="513"/>
      <c r="G280" s="516">
        <f>G287</f>
        <v>654.33000000000004</v>
      </c>
    </row>
    <row r="281" spans="1:7" s="259" customFormat="1" x14ac:dyDescent="0.2">
      <c r="A281" s="85"/>
      <c r="B281" s="85"/>
      <c r="C281" s="86" t="s">
        <v>384</v>
      </c>
      <c r="D281" s="87">
        <v>1</v>
      </c>
      <c r="E281" s="514"/>
      <c r="F281" s="515"/>
      <c r="G281" s="517"/>
    </row>
    <row r="282" spans="1:7" s="259" customFormat="1" x14ac:dyDescent="0.2">
      <c r="A282" s="85"/>
      <c r="B282" s="85"/>
      <c r="C282" s="420"/>
      <c r="D282" s="420"/>
      <c r="E282" s="506"/>
      <c r="F282" s="506"/>
      <c r="G282" s="88"/>
    </row>
    <row r="283" spans="1:7" s="259" customFormat="1" ht="33.75" x14ac:dyDescent="0.2">
      <c r="A283" s="89" t="s">
        <v>385</v>
      </c>
      <c r="B283" s="89" t="s">
        <v>201</v>
      </c>
      <c r="C283" s="90" t="s">
        <v>202</v>
      </c>
      <c r="D283" s="90" t="s">
        <v>200</v>
      </c>
      <c r="E283" s="91" t="s">
        <v>386</v>
      </c>
      <c r="F283" s="91" t="s">
        <v>387</v>
      </c>
      <c r="G283" s="91" t="s">
        <v>388</v>
      </c>
    </row>
    <row r="284" spans="1:7" s="259" customFormat="1" x14ac:dyDescent="0.2">
      <c r="A284" s="93" t="s">
        <v>399</v>
      </c>
      <c r="B284" s="102" t="s">
        <v>393</v>
      </c>
      <c r="C284" s="303" t="s">
        <v>394</v>
      </c>
      <c r="D284" s="298" t="s">
        <v>669</v>
      </c>
      <c r="E284" s="103">
        <v>15.38</v>
      </c>
      <c r="F284" s="295">
        <v>3</v>
      </c>
      <c r="G284" s="94">
        <f t="shared" ref="G284:G286" si="20">E284*F284</f>
        <v>46.14</v>
      </c>
    </row>
    <row r="285" spans="1:7" s="259" customFormat="1" x14ac:dyDescent="0.2">
      <c r="A285" s="93" t="s">
        <v>399</v>
      </c>
      <c r="B285" s="93" t="s">
        <v>395</v>
      </c>
      <c r="C285" s="297" t="s">
        <v>396</v>
      </c>
      <c r="D285" s="298" t="s">
        <v>669</v>
      </c>
      <c r="E285" s="92">
        <v>20.03</v>
      </c>
      <c r="F285" s="295">
        <v>3</v>
      </c>
      <c r="G285" s="88">
        <f t="shared" si="20"/>
        <v>60.09</v>
      </c>
    </row>
    <row r="286" spans="1:7" s="259" customFormat="1" ht="33.75" x14ac:dyDescent="0.2">
      <c r="A286" s="93" t="s">
        <v>390</v>
      </c>
      <c r="B286" s="93" t="s">
        <v>1399</v>
      </c>
      <c r="C286" s="297" t="s">
        <v>1398</v>
      </c>
      <c r="D286" s="298" t="s">
        <v>628</v>
      </c>
      <c r="E286" s="92">
        <v>548.1</v>
      </c>
      <c r="F286" s="295">
        <v>1</v>
      </c>
      <c r="G286" s="88">
        <f t="shared" si="20"/>
        <v>548.1</v>
      </c>
    </row>
    <row r="287" spans="1:7" s="259" customFormat="1" x14ac:dyDescent="0.2">
      <c r="A287" s="390"/>
      <c r="B287" s="390"/>
      <c r="C287" s="391"/>
      <c r="D287" s="390"/>
      <c r="E287" s="390"/>
      <c r="F287" s="392" t="s">
        <v>391</v>
      </c>
      <c r="G287" s="393">
        <f>TRUNC(SUM(G284:G286),2)</f>
        <v>654.33000000000004</v>
      </c>
    </row>
    <row r="288" spans="1:7" s="259" customFormat="1" x14ac:dyDescent="0.2"/>
    <row r="289" spans="1:7" s="259" customFormat="1" ht="57.75" customHeight="1" x14ac:dyDescent="0.25">
      <c r="A289" s="507" t="s">
        <v>1412</v>
      </c>
      <c r="B289" s="507"/>
      <c r="C289" s="507"/>
      <c r="D289" s="507"/>
      <c r="E289" s="507"/>
      <c r="F289" s="507"/>
      <c r="G289" s="507"/>
    </row>
    <row r="290" spans="1:7" s="259" customFormat="1" ht="22.5" x14ac:dyDescent="0.2">
      <c r="A290" s="85"/>
      <c r="B290" s="85"/>
      <c r="C290" s="86" t="s">
        <v>382</v>
      </c>
      <c r="D290" s="508" t="s">
        <v>1417</v>
      </c>
      <c r="E290" s="509"/>
      <c r="F290" s="509"/>
      <c r="G290" s="510"/>
    </row>
    <row r="291" spans="1:7" s="259" customFormat="1" ht="24" customHeight="1" x14ac:dyDescent="0.2">
      <c r="A291" s="85"/>
      <c r="B291" s="85"/>
      <c r="C291" s="86" t="s">
        <v>199</v>
      </c>
      <c r="D291" s="511" t="s">
        <v>1413</v>
      </c>
      <c r="E291" s="511"/>
      <c r="F291" s="511"/>
      <c r="G291" s="511"/>
    </row>
    <row r="292" spans="1:7" s="259" customFormat="1" x14ac:dyDescent="0.2">
      <c r="A292" s="85"/>
      <c r="B292" s="85"/>
      <c r="C292" s="86" t="s">
        <v>200</v>
      </c>
      <c r="D292" s="87" t="s">
        <v>628</v>
      </c>
      <c r="E292" s="512" t="s">
        <v>383</v>
      </c>
      <c r="F292" s="513"/>
      <c r="G292" s="516">
        <f>G297</f>
        <v>38950</v>
      </c>
    </row>
    <row r="293" spans="1:7" s="259" customFormat="1" x14ac:dyDescent="0.2">
      <c r="A293" s="85"/>
      <c r="B293" s="85"/>
      <c r="C293" s="86" t="s">
        <v>384</v>
      </c>
      <c r="D293" s="87">
        <v>1</v>
      </c>
      <c r="E293" s="514"/>
      <c r="F293" s="515"/>
      <c r="G293" s="517"/>
    </row>
    <row r="294" spans="1:7" s="259" customFormat="1" x14ac:dyDescent="0.2">
      <c r="A294" s="85"/>
      <c r="B294" s="85"/>
      <c r="C294" s="420"/>
      <c r="D294" s="420"/>
      <c r="E294" s="506"/>
      <c r="F294" s="506"/>
      <c r="G294" s="88"/>
    </row>
    <row r="295" spans="1:7" s="259" customFormat="1" ht="33.75" x14ac:dyDescent="0.2">
      <c r="A295" s="89" t="s">
        <v>385</v>
      </c>
      <c r="B295" s="89" t="s">
        <v>201</v>
      </c>
      <c r="C295" s="90" t="s">
        <v>202</v>
      </c>
      <c r="D295" s="90" t="s">
        <v>200</v>
      </c>
      <c r="E295" s="91" t="s">
        <v>386</v>
      </c>
      <c r="F295" s="91" t="s">
        <v>387</v>
      </c>
      <c r="G295" s="91" t="s">
        <v>388</v>
      </c>
    </row>
    <row r="296" spans="1:7" s="259" customFormat="1" ht="56.25" x14ac:dyDescent="0.2">
      <c r="A296" s="93" t="s">
        <v>1416</v>
      </c>
      <c r="B296" s="93" t="s">
        <v>1415</v>
      </c>
      <c r="C296" s="297" t="s">
        <v>1414</v>
      </c>
      <c r="D296" s="298" t="s">
        <v>628</v>
      </c>
      <c r="E296" s="92">
        <v>38950</v>
      </c>
      <c r="F296" s="295">
        <v>1</v>
      </c>
      <c r="G296" s="88">
        <f t="shared" ref="G296" si="21">E296*F296</f>
        <v>38950</v>
      </c>
    </row>
    <row r="297" spans="1:7" s="259" customFormat="1" x14ac:dyDescent="0.2">
      <c r="A297" s="390"/>
      <c r="B297" s="390"/>
      <c r="C297" s="391"/>
      <c r="D297" s="390"/>
      <c r="E297" s="390"/>
      <c r="F297" s="392" t="s">
        <v>391</v>
      </c>
      <c r="G297" s="393">
        <f>TRUNC(SUM(G296:G296),2)</f>
        <v>38950</v>
      </c>
    </row>
    <row r="298" spans="1:7" s="259" customFormat="1" x14ac:dyDescent="0.2"/>
    <row r="299" spans="1:7" s="259" customFormat="1" x14ac:dyDescent="0.2"/>
  </sheetData>
  <mergeCells count="137">
    <mergeCell ref="D143:G143"/>
    <mergeCell ref="E144:F145"/>
    <mergeCell ref="G144:G145"/>
    <mergeCell ref="E146:F146"/>
    <mergeCell ref="E159:F159"/>
    <mergeCell ref="A154:G154"/>
    <mergeCell ref="D155:G155"/>
    <mergeCell ref="D156:G156"/>
    <mergeCell ref="E157:F158"/>
    <mergeCell ref="G157:G158"/>
    <mergeCell ref="E38:F39"/>
    <mergeCell ref="G38:G39"/>
    <mergeCell ref="E40:F40"/>
    <mergeCell ref="A9:G9"/>
    <mergeCell ref="A170:G170"/>
    <mergeCell ref="D171:G171"/>
    <mergeCell ref="D172:G172"/>
    <mergeCell ref="D78:G78"/>
    <mergeCell ref="E79:F80"/>
    <mergeCell ref="G79:G80"/>
    <mergeCell ref="E81:F81"/>
    <mergeCell ref="A35:G35"/>
    <mergeCell ref="D36:G36"/>
    <mergeCell ref="A100:G100"/>
    <mergeCell ref="D101:G101"/>
    <mergeCell ref="D102:G102"/>
    <mergeCell ref="E132:F132"/>
    <mergeCell ref="A141:G141"/>
    <mergeCell ref="D142:G142"/>
    <mergeCell ref="E105:F105"/>
    <mergeCell ref="A115:G115"/>
    <mergeCell ref="D116:G116"/>
    <mergeCell ref="D117:G117"/>
    <mergeCell ref="E118:F119"/>
    <mergeCell ref="E173:F174"/>
    <mergeCell ref="G173:G174"/>
    <mergeCell ref="D64:G64"/>
    <mergeCell ref="D65:G65"/>
    <mergeCell ref="E66:F67"/>
    <mergeCell ref="G66:G67"/>
    <mergeCell ref="E68:F68"/>
    <mergeCell ref="A76:G76"/>
    <mergeCell ref="D77:G77"/>
    <mergeCell ref="E94:F94"/>
    <mergeCell ref="A89:G89"/>
    <mergeCell ref="D90:G90"/>
    <mergeCell ref="D91:G91"/>
    <mergeCell ref="E92:F93"/>
    <mergeCell ref="G92:G93"/>
    <mergeCell ref="A127:G127"/>
    <mergeCell ref="D128:G128"/>
    <mergeCell ref="E103:F104"/>
    <mergeCell ref="G103:G104"/>
    <mergeCell ref="G118:G119"/>
    <mergeCell ref="D129:G129"/>
    <mergeCell ref="E130:F131"/>
    <mergeCell ref="G130:G131"/>
    <mergeCell ref="E120:F120"/>
    <mergeCell ref="E175:F175"/>
    <mergeCell ref="A181:G181"/>
    <mergeCell ref="D182:G182"/>
    <mergeCell ref="D183:G183"/>
    <mergeCell ref="E184:F185"/>
    <mergeCell ref="G184:G185"/>
    <mergeCell ref="A15:G15"/>
    <mergeCell ref="A2:G2"/>
    <mergeCell ref="A4:G4"/>
    <mergeCell ref="A5:G5"/>
    <mergeCell ref="A6:G6"/>
    <mergeCell ref="A7:G7"/>
    <mergeCell ref="A63:G63"/>
    <mergeCell ref="D16:G16"/>
    <mergeCell ref="D17:G17"/>
    <mergeCell ref="E18:F19"/>
    <mergeCell ref="G18:G19"/>
    <mergeCell ref="E20:F20"/>
    <mergeCell ref="D10:G10"/>
    <mergeCell ref="D11:G11"/>
    <mergeCell ref="E12:F13"/>
    <mergeCell ref="G12:G13"/>
    <mergeCell ref="E14:F14"/>
    <mergeCell ref="D37:G37"/>
    <mergeCell ref="E198:F198"/>
    <mergeCell ref="A205:G205"/>
    <mergeCell ref="D206:G206"/>
    <mergeCell ref="D207:G207"/>
    <mergeCell ref="E208:F209"/>
    <mergeCell ref="G208:G209"/>
    <mergeCell ref="E186:F186"/>
    <mergeCell ref="A193:G193"/>
    <mergeCell ref="D194:G194"/>
    <mergeCell ref="D195:G195"/>
    <mergeCell ref="E196:F197"/>
    <mergeCell ref="G196:G197"/>
    <mergeCell ref="E246:F246"/>
    <mergeCell ref="A253:G253"/>
    <mergeCell ref="D254:G254"/>
    <mergeCell ref="D255:G255"/>
    <mergeCell ref="E256:F257"/>
    <mergeCell ref="G256:G257"/>
    <mergeCell ref="E234:F234"/>
    <mergeCell ref="A241:G241"/>
    <mergeCell ref="E210:F210"/>
    <mergeCell ref="A217:G217"/>
    <mergeCell ref="D218:G218"/>
    <mergeCell ref="D219:G219"/>
    <mergeCell ref="E220:F221"/>
    <mergeCell ref="G220:G221"/>
    <mergeCell ref="D242:G242"/>
    <mergeCell ref="D243:G243"/>
    <mergeCell ref="E244:F245"/>
    <mergeCell ref="G244:G245"/>
    <mergeCell ref="E222:F222"/>
    <mergeCell ref="A229:G229"/>
    <mergeCell ref="D230:G230"/>
    <mergeCell ref="D231:G231"/>
    <mergeCell ref="E232:F233"/>
    <mergeCell ref="G232:G233"/>
    <mergeCell ref="E294:F294"/>
    <mergeCell ref="E282:F282"/>
    <mergeCell ref="E270:F270"/>
    <mergeCell ref="A277:G277"/>
    <mergeCell ref="D278:G278"/>
    <mergeCell ref="D279:G279"/>
    <mergeCell ref="E280:F281"/>
    <mergeCell ref="G280:G281"/>
    <mergeCell ref="E258:F258"/>
    <mergeCell ref="A265:G265"/>
    <mergeCell ref="D266:G266"/>
    <mergeCell ref="D267:G267"/>
    <mergeCell ref="E268:F269"/>
    <mergeCell ref="G268:G269"/>
    <mergeCell ref="A289:G289"/>
    <mergeCell ref="D290:G290"/>
    <mergeCell ref="D291:G291"/>
    <mergeCell ref="E292:F293"/>
    <mergeCell ref="G292:G293"/>
  </mergeCells>
  <printOptions horizontalCentered="1"/>
  <pageMargins left="0.51181102362204722" right="0.51181102362204722" top="1.1811023622047245" bottom="0.70866141732283472" header="0.31496062992125984" footer="0.31496062992125984"/>
  <pageSetup paperSize="9" scale="80" orientation="portrait" horizontalDpi="360" verticalDpi="360" r:id="rId1"/>
  <headerFooter>
    <oddFooter>&amp;L&amp;10Composições de custos unitários - Versão SEM desoneração&amp;RPág. &amp;P de &amp;N</oddFooter>
  </headerFooter>
  <rowBreaks count="1" manualBreakCount="1">
    <brk id="255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7">
    <tabColor rgb="FF7030A0"/>
  </sheetPr>
  <dimension ref="A1:K307"/>
  <sheetViews>
    <sheetView view="pageBreakPreview" topLeftCell="A15" zoomScale="115" zoomScaleNormal="100" zoomScaleSheetLayoutView="115" workbookViewId="0">
      <pane ySplit="930" topLeftCell="A285" activePane="bottomLeft"/>
      <selection activeCell="A15" sqref="A1:XFD1048576"/>
      <selection pane="bottomLeft" activeCell="I299" sqref="I299"/>
    </sheetView>
  </sheetViews>
  <sheetFormatPr defaultRowHeight="11.25" x14ac:dyDescent="0.2"/>
  <cols>
    <col min="1" max="1" width="12.42578125" style="84" customWidth="1"/>
    <col min="2" max="2" width="10.85546875" style="84" customWidth="1"/>
    <col min="3" max="3" width="50.42578125" style="84" customWidth="1"/>
    <col min="4" max="4" width="9.140625" style="84"/>
    <col min="5" max="5" width="9" style="84" customWidth="1"/>
    <col min="6" max="6" width="9.5703125" style="84" customWidth="1"/>
    <col min="7" max="7" width="12.140625" style="84" customWidth="1"/>
    <col min="8" max="257" width="9.140625" style="84"/>
    <col min="258" max="258" width="17.5703125" style="84" customWidth="1"/>
    <col min="259" max="259" width="47.5703125" style="84" customWidth="1"/>
    <col min="260" max="260" width="9.140625" style="84"/>
    <col min="261" max="261" width="10.28515625" style="84" customWidth="1"/>
    <col min="262" max="262" width="11.7109375" style="84" customWidth="1"/>
    <col min="263" max="263" width="15.85546875" style="84" customWidth="1"/>
    <col min="264" max="513" width="9.140625" style="84"/>
    <col min="514" max="514" width="17.5703125" style="84" customWidth="1"/>
    <col min="515" max="515" width="47.5703125" style="84" customWidth="1"/>
    <col min="516" max="516" width="9.140625" style="84"/>
    <col min="517" max="517" width="10.28515625" style="84" customWidth="1"/>
    <col min="518" max="518" width="11.7109375" style="84" customWidth="1"/>
    <col min="519" max="519" width="15.85546875" style="84" customWidth="1"/>
    <col min="520" max="769" width="9.140625" style="84"/>
    <col min="770" max="770" width="17.5703125" style="84" customWidth="1"/>
    <col min="771" max="771" width="47.5703125" style="84" customWidth="1"/>
    <col min="772" max="772" width="9.140625" style="84"/>
    <col min="773" max="773" width="10.28515625" style="84" customWidth="1"/>
    <col min="774" max="774" width="11.7109375" style="84" customWidth="1"/>
    <col min="775" max="775" width="15.85546875" style="84" customWidth="1"/>
    <col min="776" max="1025" width="9.140625" style="84"/>
    <col min="1026" max="1026" width="17.5703125" style="84" customWidth="1"/>
    <col min="1027" max="1027" width="47.5703125" style="84" customWidth="1"/>
    <col min="1028" max="1028" width="9.140625" style="84"/>
    <col min="1029" max="1029" width="10.28515625" style="84" customWidth="1"/>
    <col min="1030" max="1030" width="11.7109375" style="84" customWidth="1"/>
    <col min="1031" max="1031" width="15.85546875" style="84" customWidth="1"/>
    <col min="1032" max="1281" width="9.140625" style="84"/>
    <col min="1282" max="1282" width="17.5703125" style="84" customWidth="1"/>
    <col min="1283" max="1283" width="47.5703125" style="84" customWidth="1"/>
    <col min="1284" max="1284" width="9.140625" style="84"/>
    <col min="1285" max="1285" width="10.28515625" style="84" customWidth="1"/>
    <col min="1286" max="1286" width="11.7109375" style="84" customWidth="1"/>
    <col min="1287" max="1287" width="15.85546875" style="84" customWidth="1"/>
    <col min="1288" max="1537" width="9.140625" style="84"/>
    <col min="1538" max="1538" width="17.5703125" style="84" customWidth="1"/>
    <col min="1539" max="1539" width="47.5703125" style="84" customWidth="1"/>
    <col min="1540" max="1540" width="9.140625" style="84"/>
    <col min="1541" max="1541" width="10.28515625" style="84" customWidth="1"/>
    <col min="1542" max="1542" width="11.7109375" style="84" customWidth="1"/>
    <col min="1543" max="1543" width="15.85546875" style="84" customWidth="1"/>
    <col min="1544" max="1793" width="9.140625" style="84"/>
    <col min="1794" max="1794" width="17.5703125" style="84" customWidth="1"/>
    <col min="1795" max="1795" width="47.5703125" style="84" customWidth="1"/>
    <col min="1796" max="1796" width="9.140625" style="84"/>
    <col min="1797" max="1797" width="10.28515625" style="84" customWidth="1"/>
    <col min="1798" max="1798" width="11.7109375" style="84" customWidth="1"/>
    <col min="1799" max="1799" width="15.85546875" style="84" customWidth="1"/>
    <col min="1800" max="2049" width="9.140625" style="84"/>
    <col min="2050" max="2050" width="17.5703125" style="84" customWidth="1"/>
    <col min="2051" max="2051" width="47.5703125" style="84" customWidth="1"/>
    <col min="2052" max="2052" width="9.140625" style="84"/>
    <col min="2053" max="2053" width="10.28515625" style="84" customWidth="1"/>
    <col min="2054" max="2054" width="11.7109375" style="84" customWidth="1"/>
    <col min="2055" max="2055" width="15.85546875" style="84" customWidth="1"/>
    <col min="2056" max="2305" width="9.140625" style="84"/>
    <col min="2306" max="2306" width="17.5703125" style="84" customWidth="1"/>
    <col min="2307" max="2307" width="47.5703125" style="84" customWidth="1"/>
    <col min="2308" max="2308" width="9.140625" style="84"/>
    <col min="2309" max="2309" width="10.28515625" style="84" customWidth="1"/>
    <col min="2310" max="2310" width="11.7109375" style="84" customWidth="1"/>
    <col min="2311" max="2311" width="15.85546875" style="84" customWidth="1"/>
    <col min="2312" max="2561" width="9.140625" style="84"/>
    <col min="2562" max="2562" width="17.5703125" style="84" customWidth="1"/>
    <col min="2563" max="2563" width="47.5703125" style="84" customWidth="1"/>
    <col min="2564" max="2564" width="9.140625" style="84"/>
    <col min="2565" max="2565" width="10.28515625" style="84" customWidth="1"/>
    <col min="2566" max="2566" width="11.7109375" style="84" customWidth="1"/>
    <col min="2567" max="2567" width="15.85546875" style="84" customWidth="1"/>
    <col min="2568" max="2817" width="9.140625" style="84"/>
    <col min="2818" max="2818" width="17.5703125" style="84" customWidth="1"/>
    <col min="2819" max="2819" width="47.5703125" style="84" customWidth="1"/>
    <col min="2820" max="2820" width="9.140625" style="84"/>
    <col min="2821" max="2821" width="10.28515625" style="84" customWidth="1"/>
    <col min="2822" max="2822" width="11.7109375" style="84" customWidth="1"/>
    <col min="2823" max="2823" width="15.85546875" style="84" customWidth="1"/>
    <col min="2824" max="3073" width="9.140625" style="84"/>
    <col min="3074" max="3074" width="17.5703125" style="84" customWidth="1"/>
    <col min="3075" max="3075" width="47.5703125" style="84" customWidth="1"/>
    <col min="3076" max="3076" width="9.140625" style="84"/>
    <col min="3077" max="3077" width="10.28515625" style="84" customWidth="1"/>
    <col min="3078" max="3078" width="11.7109375" style="84" customWidth="1"/>
    <col min="3079" max="3079" width="15.85546875" style="84" customWidth="1"/>
    <col min="3080" max="3329" width="9.140625" style="84"/>
    <col min="3330" max="3330" width="17.5703125" style="84" customWidth="1"/>
    <col min="3331" max="3331" width="47.5703125" style="84" customWidth="1"/>
    <col min="3332" max="3332" width="9.140625" style="84"/>
    <col min="3333" max="3333" width="10.28515625" style="84" customWidth="1"/>
    <col min="3334" max="3334" width="11.7109375" style="84" customWidth="1"/>
    <col min="3335" max="3335" width="15.85546875" style="84" customWidth="1"/>
    <col min="3336" max="3585" width="9.140625" style="84"/>
    <col min="3586" max="3586" width="17.5703125" style="84" customWidth="1"/>
    <col min="3587" max="3587" width="47.5703125" style="84" customWidth="1"/>
    <col min="3588" max="3588" width="9.140625" style="84"/>
    <col min="3589" max="3589" width="10.28515625" style="84" customWidth="1"/>
    <col min="3590" max="3590" width="11.7109375" style="84" customWidth="1"/>
    <col min="3591" max="3591" width="15.85546875" style="84" customWidth="1"/>
    <col min="3592" max="3841" width="9.140625" style="84"/>
    <col min="3842" max="3842" width="17.5703125" style="84" customWidth="1"/>
    <col min="3843" max="3843" width="47.5703125" style="84" customWidth="1"/>
    <col min="3844" max="3844" width="9.140625" style="84"/>
    <col min="3845" max="3845" width="10.28515625" style="84" customWidth="1"/>
    <col min="3846" max="3846" width="11.7109375" style="84" customWidth="1"/>
    <col min="3847" max="3847" width="15.85546875" style="84" customWidth="1"/>
    <col min="3848" max="4097" width="9.140625" style="84"/>
    <col min="4098" max="4098" width="17.5703125" style="84" customWidth="1"/>
    <col min="4099" max="4099" width="47.5703125" style="84" customWidth="1"/>
    <col min="4100" max="4100" width="9.140625" style="84"/>
    <col min="4101" max="4101" width="10.28515625" style="84" customWidth="1"/>
    <col min="4102" max="4102" width="11.7109375" style="84" customWidth="1"/>
    <col min="4103" max="4103" width="15.85546875" style="84" customWidth="1"/>
    <col min="4104" max="4353" width="9.140625" style="84"/>
    <col min="4354" max="4354" width="17.5703125" style="84" customWidth="1"/>
    <col min="4355" max="4355" width="47.5703125" style="84" customWidth="1"/>
    <col min="4356" max="4356" width="9.140625" style="84"/>
    <col min="4357" max="4357" width="10.28515625" style="84" customWidth="1"/>
    <col min="4358" max="4358" width="11.7109375" style="84" customWidth="1"/>
    <col min="4359" max="4359" width="15.85546875" style="84" customWidth="1"/>
    <col min="4360" max="4609" width="9.140625" style="84"/>
    <col min="4610" max="4610" width="17.5703125" style="84" customWidth="1"/>
    <col min="4611" max="4611" width="47.5703125" style="84" customWidth="1"/>
    <col min="4612" max="4612" width="9.140625" style="84"/>
    <col min="4613" max="4613" width="10.28515625" style="84" customWidth="1"/>
    <col min="4614" max="4614" width="11.7109375" style="84" customWidth="1"/>
    <col min="4615" max="4615" width="15.85546875" style="84" customWidth="1"/>
    <col min="4616" max="4865" width="9.140625" style="84"/>
    <col min="4866" max="4866" width="17.5703125" style="84" customWidth="1"/>
    <col min="4867" max="4867" width="47.5703125" style="84" customWidth="1"/>
    <col min="4868" max="4868" width="9.140625" style="84"/>
    <col min="4869" max="4869" width="10.28515625" style="84" customWidth="1"/>
    <col min="4870" max="4870" width="11.7109375" style="84" customWidth="1"/>
    <col min="4871" max="4871" width="15.85546875" style="84" customWidth="1"/>
    <col min="4872" max="5121" width="9.140625" style="84"/>
    <col min="5122" max="5122" width="17.5703125" style="84" customWidth="1"/>
    <col min="5123" max="5123" width="47.5703125" style="84" customWidth="1"/>
    <col min="5124" max="5124" width="9.140625" style="84"/>
    <col min="5125" max="5125" width="10.28515625" style="84" customWidth="1"/>
    <col min="5126" max="5126" width="11.7109375" style="84" customWidth="1"/>
    <col min="5127" max="5127" width="15.85546875" style="84" customWidth="1"/>
    <col min="5128" max="5377" width="9.140625" style="84"/>
    <col min="5378" max="5378" width="17.5703125" style="84" customWidth="1"/>
    <col min="5379" max="5379" width="47.5703125" style="84" customWidth="1"/>
    <col min="5380" max="5380" width="9.140625" style="84"/>
    <col min="5381" max="5381" width="10.28515625" style="84" customWidth="1"/>
    <col min="5382" max="5382" width="11.7109375" style="84" customWidth="1"/>
    <col min="5383" max="5383" width="15.85546875" style="84" customWidth="1"/>
    <col min="5384" max="5633" width="9.140625" style="84"/>
    <col min="5634" max="5634" width="17.5703125" style="84" customWidth="1"/>
    <col min="5635" max="5635" width="47.5703125" style="84" customWidth="1"/>
    <col min="5636" max="5636" width="9.140625" style="84"/>
    <col min="5637" max="5637" width="10.28515625" style="84" customWidth="1"/>
    <col min="5638" max="5638" width="11.7109375" style="84" customWidth="1"/>
    <col min="5639" max="5639" width="15.85546875" style="84" customWidth="1"/>
    <col min="5640" max="5889" width="9.140625" style="84"/>
    <col min="5890" max="5890" width="17.5703125" style="84" customWidth="1"/>
    <col min="5891" max="5891" width="47.5703125" style="84" customWidth="1"/>
    <col min="5892" max="5892" width="9.140625" style="84"/>
    <col min="5893" max="5893" width="10.28515625" style="84" customWidth="1"/>
    <col min="5894" max="5894" width="11.7109375" style="84" customWidth="1"/>
    <col min="5895" max="5895" width="15.85546875" style="84" customWidth="1"/>
    <col min="5896" max="6145" width="9.140625" style="84"/>
    <col min="6146" max="6146" width="17.5703125" style="84" customWidth="1"/>
    <col min="6147" max="6147" width="47.5703125" style="84" customWidth="1"/>
    <col min="6148" max="6148" width="9.140625" style="84"/>
    <col min="6149" max="6149" width="10.28515625" style="84" customWidth="1"/>
    <col min="6150" max="6150" width="11.7109375" style="84" customWidth="1"/>
    <col min="6151" max="6151" width="15.85546875" style="84" customWidth="1"/>
    <col min="6152" max="6401" width="9.140625" style="84"/>
    <col min="6402" max="6402" width="17.5703125" style="84" customWidth="1"/>
    <col min="6403" max="6403" width="47.5703125" style="84" customWidth="1"/>
    <col min="6404" max="6404" width="9.140625" style="84"/>
    <col min="6405" max="6405" width="10.28515625" style="84" customWidth="1"/>
    <col min="6406" max="6406" width="11.7109375" style="84" customWidth="1"/>
    <col min="6407" max="6407" width="15.85546875" style="84" customWidth="1"/>
    <col min="6408" max="6657" width="9.140625" style="84"/>
    <col min="6658" max="6658" width="17.5703125" style="84" customWidth="1"/>
    <col min="6659" max="6659" width="47.5703125" style="84" customWidth="1"/>
    <col min="6660" max="6660" width="9.140625" style="84"/>
    <col min="6661" max="6661" width="10.28515625" style="84" customWidth="1"/>
    <col min="6662" max="6662" width="11.7109375" style="84" customWidth="1"/>
    <col min="6663" max="6663" width="15.85546875" style="84" customWidth="1"/>
    <col min="6664" max="6913" width="9.140625" style="84"/>
    <col min="6914" max="6914" width="17.5703125" style="84" customWidth="1"/>
    <col min="6915" max="6915" width="47.5703125" style="84" customWidth="1"/>
    <col min="6916" max="6916" width="9.140625" style="84"/>
    <col min="6917" max="6917" width="10.28515625" style="84" customWidth="1"/>
    <col min="6918" max="6918" width="11.7109375" style="84" customWidth="1"/>
    <col min="6919" max="6919" width="15.85546875" style="84" customWidth="1"/>
    <col min="6920" max="7169" width="9.140625" style="84"/>
    <col min="7170" max="7170" width="17.5703125" style="84" customWidth="1"/>
    <col min="7171" max="7171" width="47.5703125" style="84" customWidth="1"/>
    <col min="7172" max="7172" width="9.140625" style="84"/>
    <col min="7173" max="7173" width="10.28515625" style="84" customWidth="1"/>
    <col min="7174" max="7174" width="11.7109375" style="84" customWidth="1"/>
    <col min="7175" max="7175" width="15.85546875" style="84" customWidth="1"/>
    <col min="7176" max="7425" width="9.140625" style="84"/>
    <col min="7426" max="7426" width="17.5703125" style="84" customWidth="1"/>
    <col min="7427" max="7427" width="47.5703125" style="84" customWidth="1"/>
    <col min="7428" max="7428" width="9.140625" style="84"/>
    <col min="7429" max="7429" width="10.28515625" style="84" customWidth="1"/>
    <col min="7430" max="7430" width="11.7109375" style="84" customWidth="1"/>
    <col min="7431" max="7431" width="15.85546875" style="84" customWidth="1"/>
    <col min="7432" max="7681" width="9.140625" style="84"/>
    <col min="7682" max="7682" width="17.5703125" style="84" customWidth="1"/>
    <col min="7683" max="7683" width="47.5703125" style="84" customWidth="1"/>
    <col min="7684" max="7684" width="9.140625" style="84"/>
    <col min="7685" max="7685" width="10.28515625" style="84" customWidth="1"/>
    <col min="7686" max="7686" width="11.7109375" style="84" customWidth="1"/>
    <col min="7687" max="7687" width="15.85546875" style="84" customWidth="1"/>
    <col min="7688" max="7937" width="9.140625" style="84"/>
    <col min="7938" max="7938" width="17.5703125" style="84" customWidth="1"/>
    <col min="7939" max="7939" width="47.5703125" style="84" customWidth="1"/>
    <col min="7940" max="7940" width="9.140625" style="84"/>
    <col min="7941" max="7941" width="10.28515625" style="84" customWidth="1"/>
    <col min="7942" max="7942" width="11.7109375" style="84" customWidth="1"/>
    <col min="7943" max="7943" width="15.85546875" style="84" customWidth="1"/>
    <col min="7944" max="8193" width="9.140625" style="84"/>
    <col min="8194" max="8194" width="17.5703125" style="84" customWidth="1"/>
    <col min="8195" max="8195" width="47.5703125" style="84" customWidth="1"/>
    <col min="8196" max="8196" width="9.140625" style="84"/>
    <col min="8197" max="8197" width="10.28515625" style="84" customWidth="1"/>
    <col min="8198" max="8198" width="11.7109375" style="84" customWidth="1"/>
    <col min="8199" max="8199" width="15.85546875" style="84" customWidth="1"/>
    <col min="8200" max="8449" width="9.140625" style="84"/>
    <col min="8450" max="8450" width="17.5703125" style="84" customWidth="1"/>
    <col min="8451" max="8451" width="47.5703125" style="84" customWidth="1"/>
    <col min="8452" max="8452" width="9.140625" style="84"/>
    <col min="8453" max="8453" width="10.28515625" style="84" customWidth="1"/>
    <col min="8454" max="8454" width="11.7109375" style="84" customWidth="1"/>
    <col min="8455" max="8455" width="15.85546875" style="84" customWidth="1"/>
    <col min="8456" max="8705" width="9.140625" style="84"/>
    <col min="8706" max="8706" width="17.5703125" style="84" customWidth="1"/>
    <col min="8707" max="8707" width="47.5703125" style="84" customWidth="1"/>
    <col min="8708" max="8708" width="9.140625" style="84"/>
    <col min="8709" max="8709" width="10.28515625" style="84" customWidth="1"/>
    <col min="8710" max="8710" width="11.7109375" style="84" customWidth="1"/>
    <col min="8711" max="8711" width="15.85546875" style="84" customWidth="1"/>
    <col min="8712" max="8961" width="9.140625" style="84"/>
    <col min="8962" max="8962" width="17.5703125" style="84" customWidth="1"/>
    <col min="8963" max="8963" width="47.5703125" style="84" customWidth="1"/>
    <col min="8964" max="8964" width="9.140625" style="84"/>
    <col min="8965" max="8965" width="10.28515625" style="84" customWidth="1"/>
    <col min="8966" max="8966" width="11.7109375" style="84" customWidth="1"/>
    <col min="8967" max="8967" width="15.85546875" style="84" customWidth="1"/>
    <col min="8968" max="9217" width="9.140625" style="84"/>
    <col min="9218" max="9218" width="17.5703125" style="84" customWidth="1"/>
    <col min="9219" max="9219" width="47.5703125" style="84" customWidth="1"/>
    <col min="9220" max="9220" width="9.140625" style="84"/>
    <col min="9221" max="9221" width="10.28515625" style="84" customWidth="1"/>
    <col min="9222" max="9222" width="11.7109375" style="84" customWidth="1"/>
    <col min="9223" max="9223" width="15.85546875" style="84" customWidth="1"/>
    <col min="9224" max="9473" width="9.140625" style="84"/>
    <col min="9474" max="9474" width="17.5703125" style="84" customWidth="1"/>
    <col min="9475" max="9475" width="47.5703125" style="84" customWidth="1"/>
    <col min="9476" max="9476" width="9.140625" style="84"/>
    <col min="9477" max="9477" width="10.28515625" style="84" customWidth="1"/>
    <col min="9478" max="9478" width="11.7109375" style="84" customWidth="1"/>
    <col min="9479" max="9479" width="15.85546875" style="84" customWidth="1"/>
    <col min="9480" max="9729" width="9.140625" style="84"/>
    <col min="9730" max="9730" width="17.5703125" style="84" customWidth="1"/>
    <col min="9731" max="9731" width="47.5703125" style="84" customWidth="1"/>
    <col min="9732" max="9732" width="9.140625" style="84"/>
    <col min="9733" max="9733" width="10.28515625" style="84" customWidth="1"/>
    <col min="9734" max="9734" width="11.7109375" style="84" customWidth="1"/>
    <col min="9735" max="9735" width="15.85546875" style="84" customWidth="1"/>
    <col min="9736" max="9985" width="9.140625" style="84"/>
    <col min="9986" max="9986" width="17.5703125" style="84" customWidth="1"/>
    <col min="9987" max="9987" width="47.5703125" style="84" customWidth="1"/>
    <col min="9988" max="9988" width="9.140625" style="84"/>
    <col min="9989" max="9989" width="10.28515625" style="84" customWidth="1"/>
    <col min="9990" max="9990" width="11.7109375" style="84" customWidth="1"/>
    <col min="9991" max="9991" width="15.85546875" style="84" customWidth="1"/>
    <col min="9992" max="10241" width="9.140625" style="84"/>
    <col min="10242" max="10242" width="17.5703125" style="84" customWidth="1"/>
    <col min="10243" max="10243" width="47.5703125" style="84" customWidth="1"/>
    <col min="10244" max="10244" width="9.140625" style="84"/>
    <col min="10245" max="10245" width="10.28515625" style="84" customWidth="1"/>
    <col min="10246" max="10246" width="11.7109375" style="84" customWidth="1"/>
    <col min="10247" max="10247" width="15.85546875" style="84" customWidth="1"/>
    <col min="10248" max="10497" width="9.140625" style="84"/>
    <col min="10498" max="10498" width="17.5703125" style="84" customWidth="1"/>
    <col min="10499" max="10499" width="47.5703125" style="84" customWidth="1"/>
    <col min="10500" max="10500" width="9.140625" style="84"/>
    <col min="10501" max="10501" width="10.28515625" style="84" customWidth="1"/>
    <col min="10502" max="10502" width="11.7109375" style="84" customWidth="1"/>
    <col min="10503" max="10503" width="15.85546875" style="84" customWidth="1"/>
    <col min="10504" max="10753" width="9.140625" style="84"/>
    <col min="10754" max="10754" width="17.5703125" style="84" customWidth="1"/>
    <col min="10755" max="10755" width="47.5703125" style="84" customWidth="1"/>
    <col min="10756" max="10756" width="9.140625" style="84"/>
    <col min="10757" max="10757" width="10.28515625" style="84" customWidth="1"/>
    <col min="10758" max="10758" width="11.7109375" style="84" customWidth="1"/>
    <col min="10759" max="10759" width="15.85546875" style="84" customWidth="1"/>
    <col min="10760" max="11009" width="9.140625" style="84"/>
    <col min="11010" max="11010" width="17.5703125" style="84" customWidth="1"/>
    <col min="11011" max="11011" width="47.5703125" style="84" customWidth="1"/>
    <col min="11012" max="11012" width="9.140625" style="84"/>
    <col min="11013" max="11013" width="10.28515625" style="84" customWidth="1"/>
    <col min="11014" max="11014" width="11.7109375" style="84" customWidth="1"/>
    <col min="11015" max="11015" width="15.85546875" style="84" customWidth="1"/>
    <col min="11016" max="11265" width="9.140625" style="84"/>
    <col min="11266" max="11266" width="17.5703125" style="84" customWidth="1"/>
    <col min="11267" max="11267" width="47.5703125" style="84" customWidth="1"/>
    <col min="11268" max="11268" width="9.140625" style="84"/>
    <col min="11269" max="11269" width="10.28515625" style="84" customWidth="1"/>
    <col min="11270" max="11270" width="11.7109375" style="84" customWidth="1"/>
    <col min="11271" max="11271" width="15.85546875" style="84" customWidth="1"/>
    <col min="11272" max="11521" width="9.140625" style="84"/>
    <col min="11522" max="11522" width="17.5703125" style="84" customWidth="1"/>
    <col min="11523" max="11523" width="47.5703125" style="84" customWidth="1"/>
    <col min="11524" max="11524" width="9.140625" style="84"/>
    <col min="11525" max="11525" width="10.28515625" style="84" customWidth="1"/>
    <col min="11526" max="11526" width="11.7109375" style="84" customWidth="1"/>
    <col min="11527" max="11527" width="15.85546875" style="84" customWidth="1"/>
    <col min="11528" max="11777" width="9.140625" style="84"/>
    <col min="11778" max="11778" width="17.5703125" style="84" customWidth="1"/>
    <col min="11779" max="11779" width="47.5703125" style="84" customWidth="1"/>
    <col min="11780" max="11780" width="9.140625" style="84"/>
    <col min="11781" max="11781" width="10.28515625" style="84" customWidth="1"/>
    <col min="11782" max="11782" width="11.7109375" style="84" customWidth="1"/>
    <col min="11783" max="11783" width="15.85546875" style="84" customWidth="1"/>
    <col min="11784" max="12033" width="9.140625" style="84"/>
    <col min="12034" max="12034" width="17.5703125" style="84" customWidth="1"/>
    <col min="12035" max="12035" width="47.5703125" style="84" customWidth="1"/>
    <col min="12036" max="12036" width="9.140625" style="84"/>
    <col min="12037" max="12037" width="10.28515625" style="84" customWidth="1"/>
    <col min="12038" max="12038" width="11.7109375" style="84" customWidth="1"/>
    <col min="12039" max="12039" width="15.85546875" style="84" customWidth="1"/>
    <col min="12040" max="12289" width="9.140625" style="84"/>
    <col min="12290" max="12290" width="17.5703125" style="84" customWidth="1"/>
    <col min="12291" max="12291" width="47.5703125" style="84" customWidth="1"/>
    <col min="12292" max="12292" width="9.140625" style="84"/>
    <col min="12293" max="12293" width="10.28515625" style="84" customWidth="1"/>
    <col min="12294" max="12294" width="11.7109375" style="84" customWidth="1"/>
    <col min="12295" max="12295" width="15.85546875" style="84" customWidth="1"/>
    <col min="12296" max="12545" width="9.140625" style="84"/>
    <col min="12546" max="12546" width="17.5703125" style="84" customWidth="1"/>
    <col min="12547" max="12547" width="47.5703125" style="84" customWidth="1"/>
    <col min="12548" max="12548" width="9.140625" style="84"/>
    <col min="12549" max="12549" width="10.28515625" style="84" customWidth="1"/>
    <col min="12550" max="12550" width="11.7109375" style="84" customWidth="1"/>
    <col min="12551" max="12551" width="15.85546875" style="84" customWidth="1"/>
    <col min="12552" max="12801" width="9.140625" style="84"/>
    <col min="12802" max="12802" width="17.5703125" style="84" customWidth="1"/>
    <col min="12803" max="12803" width="47.5703125" style="84" customWidth="1"/>
    <col min="12804" max="12804" width="9.140625" style="84"/>
    <col min="12805" max="12805" width="10.28515625" style="84" customWidth="1"/>
    <col min="12806" max="12806" width="11.7109375" style="84" customWidth="1"/>
    <col min="12807" max="12807" width="15.85546875" style="84" customWidth="1"/>
    <col min="12808" max="13057" width="9.140625" style="84"/>
    <col min="13058" max="13058" width="17.5703125" style="84" customWidth="1"/>
    <col min="13059" max="13059" width="47.5703125" style="84" customWidth="1"/>
    <col min="13060" max="13060" width="9.140625" style="84"/>
    <col min="13061" max="13061" width="10.28515625" style="84" customWidth="1"/>
    <col min="13062" max="13062" width="11.7109375" style="84" customWidth="1"/>
    <col min="13063" max="13063" width="15.85546875" style="84" customWidth="1"/>
    <col min="13064" max="13313" width="9.140625" style="84"/>
    <col min="13314" max="13314" width="17.5703125" style="84" customWidth="1"/>
    <col min="13315" max="13315" width="47.5703125" style="84" customWidth="1"/>
    <col min="13316" max="13316" width="9.140625" style="84"/>
    <col min="13317" max="13317" width="10.28515625" style="84" customWidth="1"/>
    <col min="13318" max="13318" width="11.7109375" style="84" customWidth="1"/>
    <col min="13319" max="13319" width="15.85546875" style="84" customWidth="1"/>
    <col min="13320" max="13569" width="9.140625" style="84"/>
    <col min="13570" max="13570" width="17.5703125" style="84" customWidth="1"/>
    <col min="13571" max="13571" width="47.5703125" style="84" customWidth="1"/>
    <col min="13572" max="13572" width="9.140625" style="84"/>
    <col min="13573" max="13573" width="10.28515625" style="84" customWidth="1"/>
    <col min="13574" max="13574" width="11.7109375" style="84" customWidth="1"/>
    <col min="13575" max="13575" width="15.85546875" style="84" customWidth="1"/>
    <col min="13576" max="13825" width="9.140625" style="84"/>
    <col min="13826" max="13826" width="17.5703125" style="84" customWidth="1"/>
    <col min="13827" max="13827" width="47.5703125" style="84" customWidth="1"/>
    <col min="13828" max="13828" width="9.140625" style="84"/>
    <col min="13829" max="13829" width="10.28515625" style="84" customWidth="1"/>
    <col min="13830" max="13830" width="11.7109375" style="84" customWidth="1"/>
    <col min="13831" max="13831" width="15.85546875" style="84" customWidth="1"/>
    <col min="13832" max="14081" width="9.140625" style="84"/>
    <col min="14082" max="14082" width="17.5703125" style="84" customWidth="1"/>
    <col min="14083" max="14083" width="47.5703125" style="84" customWidth="1"/>
    <col min="14084" max="14084" width="9.140625" style="84"/>
    <col min="14085" max="14085" width="10.28515625" style="84" customWidth="1"/>
    <col min="14086" max="14086" width="11.7109375" style="84" customWidth="1"/>
    <col min="14087" max="14087" width="15.85546875" style="84" customWidth="1"/>
    <col min="14088" max="14337" width="9.140625" style="84"/>
    <col min="14338" max="14338" width="17.5703125" style="84" customWidth="1"/>
    <col min="14339" max="14339" width="47.5703125" style="84" customWidth="1"/>
    <col min="14340" max="14340" width="9.140625" style="84"/>
    <col min="14341" max="14341" width="10.28515625" style="84" customWidth="1"/>
    <col min="14342" max="14342" width="11.7109375" style="84" customWidth="1"/>
    <col min="14343" max="14343" width="15.85546875" style="84" customWidth="1"/>
    <col min="14344" max="14593" width="9.140625" style="84"/>
    <col min="14594" max="14594" width="17.5703125" style="84" customWidth="1"/>
    <col min="14595" max="14595" width="47.5703125" style="84" customWidth="1"/>
    <col min="14596" max="14596" width="9.140625" style="84"/>
    <col min="14597" max="14597" width="10.28515625" style="84" customWidth="1"/>
    <col min="14598" max="14598" width="11.7109375" style="84" customWidth="1"/>
    <col min="14599" max="14599" width="15.85546875" style="84" customWidth="1"/>
    <col min="14600" max="14849" width="9.140625" style="84"/>
    <col min="14850" max="14850" width="17.5703125" style="84" customWidth="1"/>
    <col min="14851" max="14851" width="47.5703125" style="84" customWidth="1"/>
    <col min="14852" max="14852" width="9.140625" style="84"/>
    <col min="14853" max="14853" width="10.28515625" style="84" customWidth="1"/>
    <col min="14854" max="14854" width="11.7109375" style="84" customWidth="1"/>
    <col min="14855" max="14855" width="15.85546875" style="84" customWidth="1"/>
    <col min="14856" max="15105" width="9.140625" style="84"/>
    <col min="15106" max="15106" width="17.5703125" style="84" customWidth="1"/>
    <col min="15107" max="15107" width="47.5703125" style="84" customWidth="1"/>
    <col min="15108" max="15108" width="9.140625" style="84"/>
    <col min="15109" max="15109" width="10.28515625" style="84" customWidth="1"/>
    <col min="15110" max="15110" width="11.7109375" style="84" customWidth="1"/>
    <col min="15111" max="15111" width="15.85546875" style="84" customWidth="1"/>
    <col min="15112" max="15361" width="9.140625" style="84"/>
    <col min="15362" max="15362" width="17.5703125" style="84" customWidth="1"/>
    <col min="15363" max="15363" width="47.5703125" style="84" customWidth="1"/>
    <col min="15364" max="15364" width="9.140625" style="84"/>
    <col min="15365" max="15365" width="10.28515625" style="84" customWidth="1"/>
    <col min="15366" max="15366" width="11.7109375" style="84" customWidth="1"/>
    <col min="15367" max="15367" width="15.85546875" style="84" customWidth="1"/>
    <col min="15368" max="15617" width="9.140625" style="84"/>
    <col min="15618" max="15618" width="17.5703125" style="84" customWidth="1"/>
    <col min="15619" max="15619" width="47.5703125" style="84" customWidth="1"/>
    <col min="15620" max="15620" width="9.140625" style="84"/>
    <col min="15621" max="15621" width="10.28515625" style="84" customWidth="1"/>
    <col min="15622" max="15622" width="11.7109375" style="84" customWidth="1"/>
    <col min="15623" max="15623" width="15.85546875" style="84" customWidth="1"/>
    <col min="15624" max="15873" width="9.140625" style="84"/>
    <col min="15874" max="15874" width="17.5703125" style="84" customWidth="1"/>
    <col min="15875" max="15875" width="47.5703125" style="84" customWidth="1"/>
    <col min="15876" max="15876" width="9.140625" style="84"/>
    <col min="15877" max="15877" width="10.28515625" style="84" customWidth="1"/>
    <col min="15878" max="15878" width="11.7109375" style="84" customWidth="1"/>
    <col min="15879" max="15879" width="15.85546875" style="84" customWidth="1"/>
    <col min="15880" max="16129" width="9.140625" style="84"/>
    <col min="16130" max="16130" width="17.5703125" style="84" customWidth="1"/>
    <col min="16131" max="16131" width="47.5703125" style="84" customWidth="1"/>
    <col min="16132" max="16132" width="9.140625" style="84"/>
    <col min="16133" max="16133" width="10.28515625" style="84" customWidth="1"/>
    <col min="16134" max="16134" width="11.7109375" style="84" customWidth="1"/>
    <col min="16135" max="16135" width="15.85546875" style="84" customWidth="1"/>
    <col min="16136" max="16384" width="9.140625" style="84"/>
  </cols>
  <sheetData>
    <row r="1" spans="1:11" ht="10.9" thickBot="1" x14ac:dyDescent="0.25">
      <c r="A1" s="83"/>
      <c r="B1" s="83"/>
      <c r="C1" s="83"/>
      <c r="D1" s="83"/>
      <c r="E1" s="83"/>
      <c r="F1" s="83"/>
      <c r="G1" s="83"/>
    </row>
    <row r="2" spans="1:11" ht="20.25" thickBot="1" x14ac:dyDescent="0.35">
      <c r="A2" s="519" t="s">
        <v>381</v>
      </c>
      <c r="B2" s="520"/>
      <c r="C2" s="520"/>
      <c r="D2" s="520"/>
      <c r="E2" s="520"/>
      <c r="F2" s="520"/>
      <c r="G2" s="521"/>
    </row>
    <row r="3" spans="1:11" ht="15" thickBot="1" x14ac:dyDescent="0.35">
      <c r="A3" s="68"/>
      <c r="B3" s="68"/>
      <c r="C3" s="68"/>
      <c r="D3" s="68"/>
      <c r="E3" s="68"/>
      <c r="F3" s="68"/>
      <c r="G3" s="68"/>
    </row>
    <row r="4" spans="1:11" ht="17.25" customHeight="1" x14ac:dyDescent="0.2">
      <c r="A4" s="522" t="str">
        <f>'PLANILHA GLOBAL'!A6</f>
        <v>OBRA: CONCLUSÃO DA OBRA REMANESCENTE DE REFORMA E AMPLIAÇÃO DA CÂMARA MUNICIPAL DO CABO DE SANTO AGOSTINHO</v>
      </c>
      <c r="B4" s="523">
        <f>'[12](GERAL - SINAPI COM DESON)'!B6</f>
        <v>0</v>
      </c>
      <c r="C4" s="524"/>
      <c r="D4" s="524"/>
      <c r="E4" s="524"/>
      <c r="F4" s="524"/>
      <c r="G4" s="525"/>
    </row>
    <row r="5" spans="1:11" ht="15" x14ac:dyDescent="0.2">
      <c r="A5" s="526" t="str">
        <f>'PLANILHA GLOBAL'!A7</f>
        <v>LOCALIZAÇÃO: RUA TENENTE MANOEL DA SILVA, 131, CENTRO, CABO DE SANTO AGOSTINHO - PE.</v>
      </c>
      <c r="B5" s="527"/>
      <c r="C5" s="528"/>
      <c r="D5" s="528"/>
      <c r="E5" s="528"/>
      <c r="F5" s="528"/>
      <c r="G5" s="529"/>
    </row>
    <row r="6" spans="1:11" ht="15" x14ac:dyDescent="0.2">
      <c r="A6" s="530" t="str">
        <f>'PLANILHA GLOBAL'!A8</f>
        <v>FONTES DE PREÇOS: SINAPI NOVEMBRO-2019</v>
      </c>
      <c r="B6" s="528"/>
      <c r="C6" s="528"/>
      <c r="D6" s="528"/>
      <c r="E6" s="528"/>
      <c r="F6" s="528"/>
      <c r="G6" s="529"/>
      <c r="K6" s="104"/>
    </row>
    <row r="7" spans="1:11" ht="18" customHeight="1" thickBot="1" x14ac:dyDescent="0.25">
      <c r="A7" s="531" t="str">
        <f>'PLANILHA GLOBAL'!A10</f>
        <v>DATA: JANEIRO/2020</v>
      </c>
      <c r="B7" s="532"/>
      <c r="C7" s="532"/>
      <c r="D7" s="532"/>
      <c r="E7" s="532"/>
      <c r="F7" s="532"/>
      <c r="G7" s="533"/>
    </row>
    <row r="9" spans="1:11" s="259" customFormat="1" ht="29.45" customHeight="1" x14ac:dyDescent="0.25">
      <c r="A9" s="507" t="s">
        <v>1407</v>
      </c>
      <c r="B9" s="507"/>
      <c r="C9" s="507"/>
      <c r="D9" s="507"/>
      <c r="E9" s="507"/>
      <c r="F9" s="507"/>
      <c r="G9" s="507"/>
    </row>
    <row r="10" spans="1:11" s="259" customFormat="1" ht="11.25" customHeight="1" x14ac:dyDescent="0.2">
      <c r="A10" s="85"/>
      <c r="B10" s="85"/>
      <c r="C10" s="86" t="s">
        <v>382</v>
      </c>
      <c r="D10" s="508" t="s">
        <v>1382</v>
      </c>
      <c r="E10" s="509"/>
      <c r="F10" s="509"/>
      <c r="G10" s="510"/>
    </row>
    <row r="11" spans="1:11" s="259" customFormat="1" ht="27.75" customHeight="1" x14ac:dyDescent="0.2">
      <c r="A11" s="85"/>
      <c r="B11" s="85"/>
      <c r="C11" s="86" t="s">
        <v>199</v>
      </c>
      <c r="D11" s="511" t="s">
        <v>409</v>
      </c>
      <c r="E11" s="511"/>
      <c r="F11" s="511"/>
      <c r="G11" s="511"/>
    </row>
    <row r="12" spans="1:11" s="259" customFormat="1" ht="11.25" customHeight="1" x14ac:dyDescent="0.2">
      <c r="A12" s="85"/>
      <c r="B12" s="85"/>
      <c r="C12" s="86" t="s">
        <v>200</v>
      </c>
      <c r="D12" s="87" t="s">
        <v>138</v>
      </c>
      <c r="E12" s="512" t="s">
        <v>383</v>
      </c>
      <c r="F12" s="513"/>
      <c r="G12" s="516">
        <f>G24</f>
        <v>4741.59</v>
      </c>
    </row>
    <row r="13" spans="1:11" s="259" customFormat="1" x14ac:dyDescent="0.2">
      <c r="A13" s="85"/>
      <c r="B13" s="85"/>
      <c r="C13" s="86" t="s">
        <v>384</v>
      </c>
      <c r="D13" s="87">
        <v>1</v>
      </c>
      <c r="E13" s="514"/>
      <c r="F13" s="515"/>
      <c r="G13" s="517"/>
    </row>
    <row r="14" spans="1:11" s="259" customFormat="1" ht="10.15" x14ac:dyDescent="0.2">
      <c r="A14" s="85"/>
      <c r="B14" s="85"/>
      <c r="C14" s="420"/>
      <c r="D14" s="420"/>
      <c r="E14" s="506"/>
      <c r="F14" s="506"/>
      <c r="G14" s="88"/>
    </row>
    <row r="15" spans="1:11" s="259" customFormat="1" ht="21.75" customHeight="1" x14ac:dyDescent="0.2">
      <c r="A15" s="89" t="s">
        <v>385</v>
      </c>
      <c r="B15" s="89" t="s">
        <v>201</v>
      </c>
      <c r="C15" s="90" t="s">
        <v>202</v>
      </c>
      <c r="D15" s="90" t="s">
        <v>200</v>
      </c>
      <c r="E15" s="91" t="s">
        <v>386</v>
      </c>
      <c r="F15" s="91" t="s">
        <v>387</v>
      </c>
      <c r="G15" s="91" t="s">
        <v>388</v>
      </c>
    </row>
    <row r="16" spans="1:11" s="259" customFormat="1" ht="20.45" x14ac:dyDescent="0.2">
      <c r="A16" s="93" t="s">
        <v>390</v>
      </c>
      <c r="B16" s="93" t="s">
        <v>1372</v>
      </c>
      <c r="C16" s="431" t="s">
        <v>1373</v>
      </c>
      <c r="D16" s="298" t="s">
        <v>1123</v>
      </c>
      <c r="E16" s="92" t="s">
        <v>1374</v>
      </c>
      <c r="F16" s="295">
        <v>2</v>
      </c>
      <c r="G16" s="88">
        <f t="shared" ref="G16:G23" si="0">E16*F16</f>
        <v>2823.32</v>
      </c>
    </row>
    <row r="17" spans="1:8" s="259" customFormat="1" ht="20.45" x14ac:dyDescent="0.2">
      <c r="A17" s="93" t="s">
        <v>390</v>
      </c>
      <c r="B17" s="93" t="s">
        <v>407</v>
      </c>
      <c r="C17" s="431" t="s">
        <v>408</v>
      </c>
      <c r="D17" s="298" t="s">
        <v>204</v>
      </c>
      <c r="E17" s="92">
        <v>615.57000000000005</v>
      </c>
      <c r="F17" s="295">
        <v>1</v>
      </c>
      <c r="G17" s="88">
        <f t="shared" si="0"/>
        <v>615.57000000000005</v>
      </c>
    </row>
    <row r="18" spans="1:8" s="259" customFormat="1" ht="20.45" x14ac:dyDescent="0.2">
      <c r="A18" s="93" t="s">
        <v>390</v>
      </c>
      <c r="B18" s="93" t="s">
        <v>1380</v>
      </c>
      <c r="C18" s="431" t="s">
        <v>1381</v>
      </c>
      <c r="D18" s="298" t="s">
        <v>204</v>
      </c>
      <c r="E18" s="92">
        <v>190.93</v>
      </c>
      <c r="F18" s="295">
        <v>4</v>
      </c>
      <c r="G18" s="88">
        <f t="shared" si="0"/>
        <v>763.72</v>
      </c>
    </row>
    <row r="19" spans="1:8" s="259" customFormat="1" ht="10.15" x14ac:dyDescent="0.2">
      <c r="A19" s="93" t="s">
        <v>390</v>
      </c>
      <c r="B19" s="93" t="s">
        <v>1375</v>
      </c>
      <c r="C19" s="431" t="s">
        <v>1376</v>
      </c>
      <c r="D19" s="298" t="s">
        <v>1028</v>
      </c>
      <c r="E19" s="92">
        <v>17.28</v>
      </c>
      <c r="F19" s="295">
        <v>9</v>
      </c>
      <c r="G19" s="88">
        <f t="shared" si="0"/>
        <v>155.52000000000001</v>
      </c>
    </row>
    <row r="20" spans="1:8" s="259" customFormat="1" ht="10.15" x14ac:dyDescent="0.2">
      <c r="A20" s="93" t="s">
        <v>389</v>
      </c>
      <c r="B20" s="93" t="s">
        <v>393</v>
      </c>
      <c r="C20" s="431" t="s">
        <v>394</v>
      </c>
      <c r="D20" s="298" t="s">
        <v>203</v>
      </c>
      <c r="E20" s="103">
        <v>13.89</v>
      </c>
      <c r="F20" s="295">
        <v>0.64100000000000001</v>
      </c>
      <c r="G20" s="88">
        <f t="shared" si="0"/>
        <v>8.9034899999999997</v>
      </c>
    </row>
    <row r="21" spans="1:8" s="259" customFormat="1" ht="10.15" x14ac:dyDescent="0.2">
      <c r="A21" s="93" t="s">
        <v>389</v>
      </c>
      <c r="B21" s="93">
        <v>88264</v>
      </c>
      <c r="C21" s="297" t="s">
        <v>396</v>
      </c>
      <c r="D21" s="298" t="s">
        <v>203</v>
      </c>
      <c r="E21" s="92">
        <v>17.91</v>
      </c>
      <c r="F21" s="295">
        <v>9.0839999999999996</v>
      </c>
      <c r="G21" s="88">
        <f t="shared" si="0"/>
        <v>162.69443999999999</v>
      </c>
    </row>
    <row r="22" spans="1:8" s="259" customFormat="1" ht="45" x14ac:dyDescent="0.2">
      <c r="A22" s="93" t="s">
        <v>389</v>
      </c>
      <c r="B22" s="93" t="s">
        <v>1377</v>
      </c>
      <c r="C22" s="431" t="s">
        <v>1378</v>
      </c>
      <c r="D22" s="298" t="s">
        <v>1379</v>
      </c>
      <c r="E22" s="92">
        <v>159.49</v>
      </c>
      <c r="F22" s="295">
        <v>0.18</v>
      </c>
      <c r="G22" s="88">
        <f t="shared" si="0"/>
        <v>28.708200000000001</v>
      </c>
    </row>
    <row r="23" spans="1:8" s="259" customFormat="1" ht="40.9" x14ac:dyDescent="0.2">
      <c r="A23" s="93" t="s">
        <v>389</v>
      </c>
      <c r="B23" s="93">
        <v>83400</v>
      </c>
      <c r="C23" s="431" t="s">
        <v>413</v>
      </c>
      <c r="D23" s="298" t="s">
        <v>138</v>
      </c>
      <c r="E23" s="92">
        <v>91.58</v>
      </c>
      <c r="F23" s="295">
        <v>2</v>
      </c>
      <c r="G23" s="88">
        <f t="shared" si="0"/>
        <v>183.16</v>
      </c>
    </row>
    <row r="24" spans="1:8" s="259" customFormat="1" ht="10.15" x14ac:dyDescent="0.2">
      <c r="A24" s="390"/>
      <c r="B24" s="390"/>
      <c r="C24" s="391"/>
      <c r="D24" s="390"/>
      <c r="E24" s="390"/>
      <c r="F24" s="392" t="s">
        <v>391</v>
      </c>
      <c r="G24" s="393">
        <f>TRUNC(SUM(G16:G23),2)</f>
        <v>4741.59</v>
      </c>
      <c r="H24" s="259" t="s">
        <v>392</v>
      </c>
    </row>
    <row r="25" spans="1:8" s="101" customFormat="1" ht="10.15" x14ac:dyDescent="0.2">
      <c r="C25" s="397"/>
      <c r="F25" s="398"/>
      <c r="G25" s="398"/>
    </row>
    <row r="26" spans="1:8" s="259" customFormat="1" ht="15.75" x14ac:dyDescent="0.25">
      <c r="A26" s="548" t="s">
        <v>405</v>
      </c>
      <c r="B26" s="548"/>
      <c r="C26" s="548"/>
      <c r="D26" s="548"/>
      <c r="E26" s="548"/>
      <c r="F26" s="548"/>
      <c r="G26" s="548"/>
    </row>
    <row r="27" spans="1:8" s="259" customFormat="1" ht="11.25" customHeight="1" x14ac:dyDescent="0.2">
      <c r="A27" s="85"/>
      <c r="B27" s="85"/>
      <c r="C27" s="86" t="s">
        <v>382</v>
      </c>
      <c r="D27" s="508" t="s">
        <v>404</v>
      </c>
      <c r="E27" s="509"/>
      <c r="F27" s="509"/>
      <c r="G27" s="510"/>
    </row>
    <row r="28" spans="1:8" s="259" customFormat="1" ht="91.5" customHeight="1" x14ac:dyDescent="0.2">
      <c r="A28" s="85"/>
      <c r="B28" s="85"/>
      <c r="C28" s="86" t="s">
        <v>199</v>
      </c>
      <c r="D28" s="511" t="s">
        <v>805</v>
      </c>
      <c r="E28" s="511"/>
      <c r="F28" s="511"/>
      <c r="G28" s="511"/>
    </row>
    <row r="29" spans="1:8" s="259" customFormat="1" ht="11.25" customHeight="1" x14ac:dyDescent="0.2">
      <c r="A29" s="85"/>
      <c r="B29" s="85"/>
      <c r="C29" s="86" t="s">
        <v>200</v>
      </c>
      <c r="D29" s="87" t="s">
        <v>138</v>
      </c>
      <c r="E29" s="512" t="s">
        <v>383</v>
      </c>
      <c r="F29" s="513"/>
      <c r="G29" s="516">
        <f>G44</f>
        <v>4059.7162840000001</v>
      </c>
    </row>
    <row r="30" spans="1:8" s="259" customFormat="1" x14ac:dyDescent="0.2">
      <c r="A30" s="85"/>
      <c r="B30" s="85"/>
      <c r="C30" s="86" t="s">
        <v>384</v>
      </c>
      <c r="D30" s="87">
        <v>1</v>
      </c>
      <c r="E30" s="514"/>
      <c r="F30" s="515"/>
      <c r="G30" s="517"/>
    </row>
    <row r="31" spans="1:8" s="259" customFormat="1" ht="10.15" x14ac:dyDescent="0.2">
      <c r="A31" s="85"/>
      <c r="B31" s="85"/>
      <c r="C31" s="403"/>
      <c r="D31" s="403"/>
      <c r="E31" s="506"/>
      <c r="F31" s="506"/>
      <c r="G31" s="88"/>
    </row>
    <row r="32" spans="1:8" s="259" customFormat="1" ht="21.75" customHeight="1" x14ac:dyDescent="0.2">
      <c r="A32" s="89" t="s">
        <v>385</v>
      </c>
      <c r="B32" s="89" t="s">
        <v>201</v>
      </c>
      <c r="C32" s="90" t="s">
        <v>202</v>
      </c>
      <c r="D32" s="90" t="s">
        <v>200</v>
      </c>
      <c r="E32" s="91" t="s">
        <v>386</v>
      </c>
      <c r="F32" s="91" t="s">
        <v>387</v>
      </c>
      <c r="G32" s="91" t="s">
        <v>388</v>
      </c>
    </row>
    <row r="33" spans="1:8" s="259" customFormat="1" ht="22.5" x14ac:dyDescent="0.2">
      <c r="A33" s="93" t="s">
        <v>399</v>
      </c>
      <c r="B33" s="93" t="s">
        <v>205</v>
      </c>
      <c r="C33" s="297" t="s">
        <v>97</v>
      </c>
      <c r="D33" s="298" t="s">
        <v>14</v>
      </c>
      <c r="E33" s="92">
        <v>18.440000000000001</v>
      </c>
      <c r="F33" s="92">
        <v>1.2642</v>
      </c>
      <c r="G33" s="88">
        <f t="shared" ref="G33:G43" si="1">E33*F33</f>
        <v>23.311848000000001</v>
      </c>
    </row>
    <row r="34" spans="1:8" s="259" customFormat="1" ht="22.5" x14ac:dyDescent="0.2">
      <c r="A34" s="93" t="s">
        <v>399</v>
      </c>
      <c r="B34" s="93" t="s">
        <v>206</v>
      </c>
      <c r="C34" s="297" t="s">
        <v>98</v>
      </c>
      <c r="D34" s="298" t="s">
        <v>14</v>
      </c>
      <c r="E34" s="92">
        <v>25.14</v>
      </c>
      <c r="F34" s="92">
        <v>0.37239999999999995</v>
      </c>
      <c r="G34" s="88">
        <f t="shared" si="1"/>
        <v>9.3621359999999996</v>
      </c>
    </row>
    <row r="35" spans="1:8" s="260" customFormat="1" ht="45" x14ac:dyDescent="0.2">
      <c r="A35" s="93" t="s">
        <v>399</v>
      </c>
      <c r="B35" s="102" t="s">
        <v>207</v>
      </c>
      <c r="C35" s="303" t="s">
        <v>99</v>
      </c>
      <c r="D35" s="298" t="s">
        <v>14</v>
      </c>
      <c r="E35" s="103">
        <v>60.05</v>
      </c>
      <c r="F35" s="295">
        <v>0.18479999999999999</v>
      </c>
      <c r="G35" s="88">
        <f t="shared" si="1"/>
        <v>11.097239999999999</v>
      </c>
    </row>
    <row r="36" spans="1:8" s="259" customFormat="1" ht="22.5" x14ac:dyDescent="0.2">
      <c r="A36" s="93" t="s">
        <v>399</v>
      </c>
      <c r="B36" s="93" t="s">
        <v>208</v>
      </c>
      <c r="C36" s="297" t="s">
        <v>191</v>
      </c>
      <c r="D36" s="298" t="s">
        <v>14</v>
      </c>
      <c r="E36" s="92">
        <v>375.94</v>
      </c>
      <c r="F36" s="92">
        <v>0.27900000000000003</v>
      </c>
      <c r="G36" s="88">
        <f t="shared" si="1"/>
        <v>104.88726000000001</v>
      </c>
    </row>
    <row r="37" spans="1:8" s="259" customFormat="1" ht="22.5" x14ac:dyDescent="0.2">
      <c r="A37" s="93" t="s">
        <v>399</v>
      </c>
      <c r="B37" s="93" t="s">
        <v>209</v>
      </c>
      <c r="C37" s="297" t="s">
        <v>100</v>
      </c>
      <c r="D37" s="298" t="s">
        <v>11</v>
      </c>
      <c r="E37" s="92">
        <v>65.17</v>
      </c>
      <c r="F37" s="92">
        <v>4.9000000000000004</v>
      </c>
      <c r="G37" s="88">
        <f t="shared" si="1"/>
        <v>319.33300000000003</v>
      </c>
    </row>
    <row r="38" spans="1:8" s="260" customFormat="1" ht="21.75" customHeight="1" x14ac:dyDescent="0.2">
      <c r="A38" s="93" t="s">
        <v>399</v>
      </c>
      <c r="B38" s="102" t="s">
        <v>215</v>
      </c>
      <c r="C38" s="303" t="s">
        <v>216</v>
      </c>
      <c r="D38" s="298" t="s">
        <v>14</v>
      </c>
      <c r="E38" s="103">
        <v>1702.05</v>
      </c>
      <c r="F38" s="295">
        <v>0.48</v>
      </c>
      <c r="G38" s="88">
        <f t="shared" si="1"/>
        <v>816.98399999999992</v>
      </c>
    </row>
    <row r="39" spans="1:8" s="259" customFormat="1" ht="22.5" x14ac:dyDescent="0.2">
      <c r="A39" s="93" t="s">
        <v>399</v>
      </c>
      <c r="B39" s="93" t="s">
        <v>210</v>
      </c>
      <c r="C39" s="297" t="s">
        <v>102</v>
      </c>
      <c r="D39" s="298" t="s">
        <v>11</v>
      </c>
      <c r="E39" s="92">
        <v>5.98</v>
      </c>
      <c r="F39" s="92">
        <v>1.1759999999999999</v>
      </c>
      <c r="G39" s="88">
        <f t="shared" si="1"/>
        <v>7.0324800000000005</v>
      </c>
    </row>
    <row r="40" spans="1:8" s="259" customFormat="1" ht="22.5" x14ac:dyDescent="0.2">
      <c r="A40" s="93" t="s">
        <v>399</v>
      </c>
      <c r="B40" s="93" t="s">
        <v>804</v>
      </c>
      <c r="C40" s="297" t="s">
        <v>813</v>
      </c>
      <c r="D40" s="298" t="s">
        <v>11</v>
      </c>
      <c r="E40" s="92">
        <v>260.39999999999998</v>
      </c>
      <c r="F40" s="92">
        <v>1.1759999999999999</v>
      </c>
      <c r="G40" s="88">
        <f t="shared" si="1"/>
        <v>306.23039999999997</v>
      </c>
    </row>
    <row r="41" spans="1:8" s="259" customFormat="1" ht="33.75" x14ac:dyDescent="0.2">
      <c r="A41" s="93" t="s">
        <v>399</v>
      </c>
      <c r="B41" s="93" t="s">
        <v>217</v>
      </c>
      <c r="C41" s="297" t="s">
        <v>218</v>
      </c>
      <c r="D41" s="298" t="s">
        <v>11</v>
      </c>
      <c r="E41" s="92">
        <v>12.82</v>
      </c>
      <c r="F41" s="92">
        <v>8.0559999999999992</v>
      </c>
      <c r="G41" s="88">
        <f t="shared" si="1"/>
        <v>103.27791999999999</v>
      </c>
    </row>
    <row r="42" spans="1:8" s="260" customFormat="1" ht="36" customHeight="1" x14ac:dyDescent="0.2">
      <c r="A42" s="93" t="s">
        <v>399</v>
      </c>
      <c r="B42" s="102" t="s">
        <v>211</v>
      </c>
      <c r="C42" s="303" t="s">
        <v>212</v>
      </c>
      <c r="D42" s="298" t="s">
        <v>138</v>
      </c>
      <c r="E42" s="103">
        <v>727.4</v>
      </c>
      <c r="F42" s="295">
        <v>2</v>
      </c>
      <c r="G42" s="88">
        <f t="shared" si="1"/>
        <v>1454.8</v>
      </c>
    </row>
    <row r="43" spans="1:8" s="259" customFormat="1" ht="33.75" x14ac:dyDescent="0.2">
      <c r="A43" s="93" t="s">
        <v>399</v>
      </c>
      <c r="B43" s="93" t="s">
        <v>213</v>
      </c>
      <c r="C43" s="297" t="s">
        <v>214</v>
      </c>
      <c r="D43" s="298" t="s">
        <v>138</v>
      </c>
      <c r="E43" s="92">
        <v>903.4</v>
      </c>
      <c r="F43" s="92">
        <v>1</v>
      </c>
      <c r="G43" s="88">
        <f t="shared" si="1"/>
        <v>903.4</v>
      </c>
    </row>
    <row r="44" spans="1:8" s="259" customFormat="1" ht="10.15" x14ac:dyDescent="0.2">
      <c r="A44" s="299"/>
      <c r="B44" s="299"/>
      <c r="C44" s="95"/>
      <c r="D44" s="299"/>
      <c r="E44" s="299"/>
      <c r="F44" s="96" t="s">
        <v>391</v>
      </c>
      <c r="G44" s="97">
        <f>SUM(G33:G43)</f>
        <v>4059.7162840000001</v>
      </c>
      <c r="H44" s="259" t="s">
        <v>392</v>
      </c>
    </row>
    <row r="45" spans="1:8" s="101" customFormat="1" ht="10.15" x14ac:dyDescent="0.2">
      <c r="A45" s="98"/>
      <c r="B45" s="98"/>
      <c r="C45" s="99"/>
      <c r="D45" s="98"/>
      <c r="E45" s="98"/>
      <c r="F45" s="100"/>
      <c r="G45" s="100"/>
    </row>
    <row r="46" spans="1:8" s="259" customFormat="1" ht="21.75" customHeight="1" x14ac:dyDescent="0.2">
      <c r="A46" s="89" t="s">
        <v>385</v>
      </c>
      <c r="B46" s="89" t="s">
        <v>201</v>
      </c>
      <c r="C46" s="90" t="s">
        <v>202</v>
      </c>
      <c r="D46" s="90" t="s">
        <v>200</v>
      </c>
      <c r="E46" s="91" t="s">
        <v>386</v>
      </c>
      <c r="F46" s="91" t="s">
        <v>387</v>
      </c>
      <c r="G46" s="91" t="s">
        <v>388</v>
      </c>
    </row>
    <row r="47" spans="1:8" s="259" customFormat="1" ht="20.45" x14ac:dyDescent="0.2">
      <c r="A47" s="93" t="s">
        <v>390</v>
      </c>
      <c r="B47" s="93" t="s">
        <v>407</v>
      </c>
      <c r="C47" s="431" t="s">
        <v>408</v>
      </c>
      <c r="D47" s="298" t="s">
        <v>204</v>
      </c>
      <c r="E47" s="92">
        <v>615.57000000000005</v>
      </c>
      <c r="F47" s="295">
        <v>1</v>
      </c>
      <c r="G47" s="88">
        <f t="shared" ref="G47" si="2">E47*F47</f>
        <v>615.57000000000005</v>
      </c>
    </row>
    <row r="48" spans="1:8" s="259" customFormat="1" ht="10.15" x14ac:dyDescent="0.2">
      <c r="A48" s="93" t="s">
        <v>389</v>
      </c>
      <c r="B48" s="93">
        <v>88264</v>
      </c>
      <c r="C48" s="297" t="s">
        <v>396</v>
      </c>
      <c r="D48" s="298" t="s">
        <v>203</v>
      </c>
      <c r="E48" s="92">
        <v>17.91</v>
      </c>
      <c r="F48" s="295">
        <v>7</v>
      </c>
      <c r="G48" s="88">
        <f t="shared" ref="G48" si="3">E48*F48</f>
        <v>125.37</v>
      </c>
    </row>
    <row r="49" spans="1:8" s="259" customFormat="1" ht="10.15" x14ac:dyDescent="0.2">
      <c r="A49" s="299"/>
      <c r="B49" s="299"/>
      <c r="C49" s="95"/>
      <c r="D49" s="299"/>
      <c r="E49" s="299"/>
      <c r="F49" s="96" t="s">
        <v>391</v>
      </c>
      <c r="G49" s="97">
        <f>TRUNC(SUM(G47:G48),2)</f>
        <v>740.94</v>
      </c>
      <c r="H49" s="259" t="s">
        <v>392</v>
      </c>
    </row>
    <row r="50" spans="1:8" s="101" customFormat="1" ht="10.15" x14ac:dyDescent="0.2">
      <c r="A50" s="98"/>
      <c r="B50" s="98"/>
      <c r="C50" s="99"/>
      <c r="D50" s="98"/>
      <c r="E50" s="98"/>
      <c r="F50" s="100"/>
      <c r="G50" s="100"/>
    </row>
    <row r="51" spans="1:8" s="259" customFormat="1" ht="29.45" customHeight="1" x14ac:dyDescent="0.25">
      <c r="A51" s="507" t="s">
        <v>1371</v>
      </c>
      <c r="B51" s="507"/>
      <c r="C51" s="507"/>
      <c r="D51" s="507"/>
      <c r="E51" s="507"/>
      <c r="F51" s="507"/>
      <c r="G51" s="507"/>
    </row>
    <row r="52" spans="1:8" s="259" customFormat="1" ht="11.25" customHeight="1" x14ac:dyDescent="0.2">
      <c r="A52" s="85"/>
      <c r="B52" s="85"/>
      <c r="C52" s="86" t="s">
        <v>382</v>
      </c>
      <c r="D52" s="508" t="s">
        <v>1382</v>
      </c>
      <c r="E52" s="509"/>
      <c r="F52" s="509"/>
      <c r="G52" s="510"/>
    </row>
    <row r="53" spans="1:8" s="259" customFormat="1" ht="27.75" customHeight="1" x14ac:dyDescent="0.2">
      <c r="A53" s="85"/>
      <c r="B53" s="85"/>
      <c r="C53" s="86" t="s">
        <v>199</v>
      </c>
      <c r="D53" s="511" t="s">
        <v>409</v>
      </c>
      <c r="E53" s="511"/>
      <c r="F53" s="511"/>
      <c r="G53" s="511"/>
    </row>
    <row r="54" spans="1:8" s="259" customFormat="1" ht="11.25" customHeight="1" x14ac:dyDescent="0.2">
      <c r="A54" s="85"/>
      <c r="B54" s="85"/>
      <c r="C54" s="86" t="s">
        <v>200</v>
      </c>
      <c r="D54" s="87" t="s">
        <v>138</v>
      </c>
      <c r="E54" s="512" t="s">
        <v>383</v>
      </c>
      <c r="F54" s="513"/>
      <c r="G54" s="516">
        <f>G66</f>
        <v>3238.35</v>
      </c>
    </row>
    <row r="55" spans="1:8" s="259" customFormat="1" x14ac:dyDescent="0.2">
      <c r="A55" s="85"/>
      <c r="B55" s="85"/>
      <c r="C55" s="86" t="s">
        <v>384</v>
      </c>
      <c r="D55" s="87">
        <v>1</v>
      </c>
      <c r="E55" s="514"/>
      <c r="F55" s="515"/>
      <c r="G55" s="517"/>
    </row>
    <row r="56" spans="1:8" s="259" customFormat="1" ht="10.15" x14ac:dyDescent="0.2">
      <c r="A56" s="85"/>
      <c r="B56" s="85"/>
      <c r="C56" s="420"/>
      <c r="D56" s="420"/>
      <c r="E56" s="506"/>
      <c r="F56" s="506"/>
      <c r="G56" s="88"/>
    </row>
    <row r="57" spans="1:8" s="259" customFormat="1" ht="21.75" customHeight="1" x14ac:dyDescent="0.2">
      <c r="A57" s="89" t="s">
        <v>385</v>
      </c>
      <c r="B57" s="89" t="s">
        <v>201</v>
      </c>
      <c r="C57" s="90" t="s">
        <v>202</v>
      </c>
      <c r="D57" s="90" t="s">
        <v>200</v>
      </c>
      <c r="E57" s="91" t="s">
        <v>386</v>
      </c>
      <c r="F57" s="91" t="s">
        <v>387</v>
      </c>
      <c r="G57" s="91" t="s">
        <v>388</v>
      </c>
    </row>
    <row r="58" spans="1:8" s="259" customFormat="1" ht="20.45" x14ac:dyDescent="0.2">
      <c r="A58" s="93" t="s">
        <v>390</v>
      </c>
      <c r="B58" s="93" t="s">
        <v>1372</v>
      </c>
      <c r="C58" s="431" t="s">
        <v>1373</v>
      </c>
      <c r="D58" s="298" t="s">
        <v>1123</v>
      </c>
      <c r="E58" s="92" t="s">
        <v>1374</v>
      </c>
      <c r="F58" s="295">
        <v>1</v>
      </c>
      <c r="G58" s="88">
        <f t="shared" ref="G58:G65" si="4">E58*F58</f>
        <v>1411.66</v>
      </c>
    </row>
    <row r="59" spans="1:8" s="259" customFormat="1" ht="20.45" x14ac:dyDescent="0.2">
      <c r="A59" s="93" t="s">
        <v>390</v>
      </c>
      <c r="B59" s="93" t="s">
        <v>407</v>
      </c>
      <c r="C59" s="431" t="s">
        <v>408</v>
      </c>
      <c r="D59" s="298" t="s">
        <v>204</v>
      </c>
      <c r="E59" s="92">
        <v>615.57000000000005</v>
      </c>
      <c r="F59" s="295">
        <v>1</v>
      </c>
      <c r="G59" s="88">
        <f t="shared" si="4"/>
        <v>615.57000000000005</v>
      </c>
    </row>
    <row r="60" spans="1:8" s="259" customFormat="1" ht="20.45" x14ac:dyDescent="0.2">
      <c r="A60" s="93" t="s">
        <v>390</v>
      </c>
      <c r="B60" s="93" t="s">
        <v>1380</v>
      </c>
      <c r="C60" s="431" t="s">
        <v>1381</v>
      </c>
      <c r="D60" s="298" t="s">
        <v>204</v>
      </c>
      <c r="E60" s="92">
        <v>190.93</v>
      </c>
      <c r="F60" s="295">
        <v>4</v>
      </c>
      <c r="G60" s="88">
        <f t="shared" si="4"/>
        <v>763.72</v>
      </c>
    </row>
    <row r="61" spans="1:8" s="259" customFormat="1" ht="10.15" x14ac:dyDescent="0.2">
      <c r="A61" s="93" t="s">
        <v>390</v>
      </c>
      <c r="B61" s="93" t="s">
        <v>1375</v>
      </c>
      <c r="C61" s="431" t="s">
        <v>1376</v>
      </c>
      <c r="D61" s="298" t="s">
        <v>1028</v>
      </c>
      <c r="E61" s="92">
        <v>17.28</v>
      </c>
      <c r="F61" s="295">
        <v>9</v>
      </c>
      <c r="G61" s="88">
        <f t="shared" si="4"/>
        <v>155.52000000000001</v>
      </c>
    </row>
    <row r="62" spans="1:8" s="259" customFormat="1" ht="10.15" x14ac:dyDescent="0.2">
      <c r="A62" s="93" t="s">
        <v>389</v>
      </c>
      <c r="B62" s="93" t="s">
        <v>393</v>
      </c>
      <c r="C62" s="431" t="s">
        <v>394</v>
      </c>
      <c r="D62" s="298" t="s">
        <v>203</v>
      </c>
      <c r="E62" s="103">
        <v>13.89</v>
      </c>
      <c r="F62" s="295">
        <v>0.64100000000000001</v>
      </c>
      <c r="G62" s="88">
        <f t="shared" si="4"/>
        <v>8.9034899999999997</v>
      </c>
    </row>
    <row r="63" spans="1:8" s="259" customFormat="1" ht="10.15" x14ac:dyDescent="0.2">
      <c r="A63" s="93" t="s">
        <v>389</v>
      </c>
      <c r="B63" s="93">
        <v>88264</v>
      </c>
      <c r="C63" s="297" t="s">
        <v>396</v>
      </c>
      <c r="D63" s="298" t="s">
        <v>203</v>
      </c>
      <c r="E63" s="92">
        <v>17.91</v>
      </c>
      <c r="F63" s="295">
        <v>9.0839999999999996</v>
      </c>
      <c r="G63" s="88">
        <f t="shared" si="4"/>
        <v>162.69443999999999</v>
      </c>
    </row>
    <row r="64" spans="1:8" s="259" customFormat="1" ht="45" x14ac:dyDescent="0.2">
      <c r="A64" s="93" t="s">
        <v>389</v>
      </c>
      <c r="B64" s="93" t="s">
        <v>1377</v>
      </c>
      <c r="C64" s="431" t="s">
        <v>1378</v>
      </c>
      <c r="D64" s="298" t="s">
        <v>1379</v>
      </c>
      <c r="E64" s="92">
        <v>159.49</v>
      </c>
      <c r="F64" s="295">
        <v>0.18</v>
      </c>
      <c r="G64" s="88">
        <f t="shared" si="4"/>
        <v>28.708200000000001</v>
      </c>
    </row>
    <row r="65" spans="1:8" s="259" customFormat="1" ht="40.9" x14ac:dyDescent="0.2">
      <c r="A65" s="93" t="s">
        <v>389</v>
      </c>
      <c r="B65" s="93">
        <v>83400</v>
      </c>
      <c r="C65" s="431" t="s">
        <v>413</v>
      </c>
      <c r="D65" s="298" t="s">
        <v>138</v>
      </c>
      <c r="E65" s="92">
        <v>91.58</v>
      </c>
      <c r="F65" s="295">
        <v>1</v>
      </c>
      <c r="G65" s="88">
        <f t="shared" si="4"/>
        <v>91.58</v>
      </c>
    </row>
    <row r="66" spans="1:8" s="259" customFormat="1" ht="10.15" x14ac:dyDescent="0.2">
      <c r="A66" s="390"/>
      <c r="B66" s="390"/>
      <c r="C66" s="391"/>
      <c r="D66" s="390"/>
      <c r="E66" s="390"/>
      <c r="F66" s="392" t="s">
        <v>391</v>
      </c>
      <c r="G66" s="393">
        <f>TRUNC(SUM(G58:G65),2)</f>
        <v>3238.35</v>
      </c>
      <c r="H66" s="259" t="s">
        <v>392</v>
      </c>
    </row>
    <row r="67" spans="1:8" s="101" customFormat="1" ht="10.15" x14ac:dyDescent="0.2">
      <c r="C67" s="397"/>
      <c r="F67" s="398"/>
      <c r="G67" s="398"/>
    </row>
    <row r="68" spans="1:8" s="259" customFormat="1" ht="15.75" x14ac:dyDescent="0.25">
      <c r="A68" s="548" t="s">
        <v>420</v>
      </c>
      <c r="B68" s="548"/>
      <c r="C68" s="548"/>
      <c r="D68" s="548"/>
      <c r="E68" s="548"/>
      <c r="F68" s="548"/>
      <c r="G68" s="548"/>
    </row>
    <row r="69" spans="1:8" s="259" customFormat="1" ht="11.25" customHeight="1" x14ac:dyDescent="0.2">
      <c r="A69" s="85"/>
      <c r="B69" s="85"/>
      <c r="C69" s="86" t="s">
        <v>382</v>
      </c>
      <c r="D69" s="508" t="s">
        <v>418</v>
      </c>
      <c r="E69" s="509"/>
      <c r="F69" s="509"/>
      <c r="G69" s="510"/>
    </row>
    <row r="70" spans="1:8" s="259" customFormat="1" ht="27.75" customHeight="1" x14ac:dyDescent="0.2">
      <c r="A70" s="85"/>
      <c r="B70" s="85"/>
      <c r="C70" s="86" t="s">
        <v>199</v>
      </c>
      <c r="D70" s="511" t="s">
        <v>419</v>
      </c>
      <c r="E70" s="511"/>
      <c r="F70" s="511"/>
      <c r="G70" s="511"/>
    </row>
    <row r="71" spans="1:8" s="259" customFormat="1" ht="11.25" customHeight="1" x14ac:dyDescent="0.2">
      <c r="A71" s="85"/>
      <c r="B71" s="85"/>
      <c r="C71" s="86" t="s">
        <v>200</v>
      </c>
      <c r="D71" s="87" t="s">
        <v>138</v>
      </c>
      <c r="E71" s="512" t="s">
        <v>383</v>
      </c>
      <c r="F71" s="513"/>
      <c r="G71" s="516">
        <f>G79</f>
        <v>42.722866666666661</v>
      </c>
    </row>
    <row r="72" spans="1:8" s="259" customFormat="1" x14ac:dyDescent="0.2">
      <c r="A72" s="85"/>
      <c r="B72" s="85"/>
      <c r="C72" s="86" t="s">
        <v>384</v>
      </c>
      <c r="D72" s="87">
        <v>1</v>
      </c>
      <c r="E72" s="514"/>
      <c r="F72" s="515"/>
      <c r="G72" s="517"/>
    </row>
    <row r="73" spans="1:8" s="259" customFormat="1" ht="10.15" x14ac:dyDescent="0.2">
      <c r="A73" s="85"/>
      <c r="B73" s="85"/>
      <c r="C73" s="420"/>
      <c r="D73" s="420"/>
      <c r="E73" s="506"/>
      <c r="F73" s="506"/>
      <c r="G73" s="88"/>
    </row>
    <row r="74" spans="1:8" s="259" customFormat="1" ht="21.75" customHeight="1" x14ac:dyDescent="0.2">
      <c r="A74" s="89" t="s">
        <v>385</v>
      </c>
      <c r="B74" s="89" t="s">
        <v>201</v>
      </c>
      <c r="C74" s="90" t="s">
        <v>202</v>
      </c>
      <c r="D74" s="90" t="s">
        <v>200</v>
      </c>
      <c r="E74" s="91" t="s">
        <v>386</v>
      </c>
      <c r="F74" s="91" t="s">
        <v>387</v>
      </c>
      <c r="G74" s="91" t="s">
        <v>388</v>
      </c>
    </row>
    <row r="75" spans="1:8" s="259" customFormat="1" x14ac:dyDescent="0.2">
      <c r="A75" s="93" t="s">
        <v>150</v>
      </c>
      <c r="B75" s="93" t="s">
        <v>397</v>
      </c>
      <c r="C75" s="431" t="str">
        <f>COTACOES!A18</f>
        <v>LUMINÁRIA LED DE EMBUTIDO LED 17X17</v>
      </c>
      <c r="D75" s="298" t="s">
        <v>204</v>
      </c>
      <c r="E75" s="92">
        <f>COTACOES!E21</f>
        <v>26.656666666666666</v>
      </c>
      <c r="F75" s="295">
        <v>1</v>
      </c>
      <c r="G75" s="88">
        <f t="shared" ref="G75" si="5">E75*F75</f>
        <v>26.656666666666666</v>
      </c>
    </row>
    <row r="76" spans="1:8" s="259" customFormat="1" ht="20.45" x14ac:dyDescent="0.2">
      <c r="A76" s="93" t="s">
        <v>390</v>
      </c>
      <c r="B76" s="93">
        <v>21127</v>
      </c>
      <c r="C76" s="431" t="s">
        <v>416</v>
      </c>
      <c r="D76" s="298" t="s">
        <v>204</v>
      </c>
      <c r="E76" s="92">
        <v>2.77</v>
      </c>
      <c r="F76" s="295">
        <v>0.06</v>
      </c>
      <c r="G76" s="88">
        <f t="shared" ref="G76" si="6">E76*F76</f>
        <v>0.16619999999999999</v>
      </c>
    </row>
    <row r="77" spans="1:8" s="259" customFormat="1" ht="10.15" x14ac:dyDescent="0.2">
      <c r="A77" s="93" t="s">
        <v>389</v>
      </c>
      <c r="B77" s="93">
        <v>88247</v>
      </c>
      <c r="C77" s="431" t="s">
        <v>394</v>
      </c>
      <c r="D77" s="298" t="s">
        <v>203</v>
      </c>
      <c r="E77" s="103">
        <v>13.89</v>
      </c>
      <c r="F77" s="295">
        <v>0.5</v>
      </c>
      <c r="G77" s="88">
        <f t="shared" ref="G77:G78" si="7">E77*F77</f>
        <v>6.9450000000000003</v>
      </c>
    </row>
    <row r="78" spans="1:8" s="259" customFormat="1" ht="10.15" x14ac:dyDescent="0.2">
      <c r="A78" s="93" t="s">
        <v>389</v>
      </c>
      <c r="B78" s="93">
        <v>88264</v>
      </c>
      <c r="C78" s="297" t="s">
        <v>396</v>
      </c>
      <c r="D78" s="298" t="s">
        <v>203</v>
      </c>
      <c r="E78" s="92">
        <v>17.91</v>
      </c>
      <c r="F78" s="295">
        <v>0.5</v>
      </c>
      <c r="G78" s="88">
        <f t="shared" si="7"/>
        <v>8.9550000000000001</v>
      </c>
    </row>
    <row r="79" spans="1:8" s="259" customFormat="1" ht="10.15" x14ac:dyDescent="0.2">
      <c r="A79" s="299"/>
      <c r="B79" s="299"/>
      <c r="C79" s="95"/>
      <c r="D79" s="299"/>
      <c r="E79" s="299"/>
      <c r="F79" s="96" t="s">
        <v>391</v>
      </c>
      <c r="G79" s="97">
        <f>SUM(G75:G78)</f>
        <v>42.722866666666661</v>
      </c>
      <c r="H79" s="259" t="s">
        <v>392</v>
      </c>
    </row>
    <row r="80" spans="1:8" s="101" customFormat="1" ht="10.15" x14ac:dyDescent="0.2">
      <c r="A80" s="98"/>
      <c r="B80" s="98"/>
      <c r="C80" s="99"/>
      <c r="D80" s="98"/>
      <c r="E80" s="98"/>
      <c r="F80" s="100"/>
      <c r="G80" s="100"/>
    </row>
    <row r="81" spans="1:8" s="259" customFormat="1" ht="15.75" x14ac:dyDescent="0.25">
      <c r="A81" s="548" t="s">
        <v>422</v>
      </c>
      <c r="B81" s="548"/>
      <c r="C81" s="548"/>
      <c r="D81" s="548"/>
      <c r="E81" s="548"/>
      <c r="F81" s="548"/>
      <c r="G81" s="548"/>
    </row>
    <row r="82" spans="1:8" s="259" customFormat="1" ht="11.25" customHeight="1" x14ac:dyDescent="0.2">
      <c r="A82" s="85"/>
      <c r="B82" s="85"/>
      <c r="C82" s="86" t="s">
        <v>382</v>
      </c>
      <c r="D82" s="508" t="s">
        <v>418</v>
      </c>
      <c r="E82" s="509"/>
      <c r="F82" s="509"/>
      <c r="G82" s="510"/>
    </row>
    <row r="83" spans="1:8" s="259" customFormat="1" ht="27.75" customHeight="1" x14ac:dyDescent="0.2">
      <c r="A83" s="85"/>
      <c r="B83" s="85"/>
      <c r="C83" s="86" t="s">
        <v>199</v>
      </c>
      <c r="D83" s="511" t="s">
        <v>423</v>
      </c>
      <c r="E83" s="511"/>
      <c r="F83" s="511"/>
      <c r="G83" s="511"/>
    </row>
    <row r="84" spans="1:8" s="259" customFormat="1" ht="11.25" customHeight="1" x14ac:dyDescent="0.2">
      <c r="A84" s="85"/>
      <c r="B84" s="85"/>
      <c r="C84" s="86" t="s">
        <v>200</v>
      </c>
      <c r="D84" s="87" t="s">
        <v>138</v>
      </c>
      <c r="E84" s="512" t="s">
        <v>383</v>
      </c>
      <c r="F84" s="513"/>
      <c r="G84" s="516">
        <f>G92</f>
        <v>55.532866666666671</v>
      </c>
    </row>
    <row r="85" spans="1:8" s="259" customFormat="1" x14ac:dyDescent="0.2">
      <c r="A85" s="85"/>
      <c r="B85" s="85"/>
      <c r="C85" s="86" t="s">
        <v>384</v>
      </c>
      <c r="D85" s="87">
        <v>1</v>
      </c>
      <c r="E85" s="514"/>
      <c r="F85" s="515"/>
      <c r="G85" s="517"/>
    </row>
    <row r="86" spans="1:8" s="259" customFormat="1" ht="10.15" x14ac:dyDescent="0.2">
      <c r="A86" s="85"/>
      <c r="B86" s="85"/>
      <c r="C86" s="420"/>
      <c r="D86" s="420"/>
      <c r="E86" s="506"/>
      <c r="F86" s="506"/>
      <c r="G86" s="88"/>
    </row>
    <row r="87" spans="1:8" s="259" customFormat="1" ht="21.75" customHeight="1" x14ac:dyDescent="0.2">
      <c r="A87" s="89" t="s">
        <v>385</v>
      </c>
      <c r="B87" s="89" t="s">
        <v>201</v>
      </c>
      <c r="C87" s="90" t="s">
        <v>202</v>
      </c>
      <c r="D87" s="90" t="s">
        <v>200</v>
      </c>
      <c r="E87" s="91" t="s">
        <v>386</v>
      </c>
      <c r="F87" s="91" t="s">
        <v>387</v>
      </c>
      <c r="G87" s="91" t="s">
        <v>388</v>
      </c>
    </row>
    <row r="88" spans="1:8" s="259" customFormat="1" x14ac:dyDescent="0.2">
      <c r="A88" s="93" t="s">
        <v>150</v>
      </c>
      <c r="B88" s="93" t="s">
        <v>398</v>
      </c>
      <c r="C88" s="431" t="str">
        <f>COTACOES!A27</f>
        <v>LUMINÁRIA LED DE EMBUTIDO LED 30X30</v>
      </c>
      <c r="D88" s="298" t="s">
        <v>204</v>
      </c>
      <c r="E88" s="92">
        <f>COTACOES!E30</f>
        <v>39.466666666666669</v>
      </c>
      <c r="F88" s="295">
        <v>1</v>
      </c>
      <c r="G88" s="88">
        <f>COTACOES!E30</f>
        <v>39.466666666666669</v>
      </c>
    </row>
    <row r="89" spans="1:8" s="259" customFormat="1" ht="20.45" x14ac:dyDescent="0.2">
      <c r="A89" s="93" t="s">
        <v>390</v>
      </c>
      <c r="B89" s="93">
        <v>21127</v>
      </c>
      <c r="C89" s="431" t="s">
        <v>416</v>
      </c>
      <c r="D89" s="298" t="s">
        <v>204</v>
      </c>
      <c r="E89" s="92">
        <v>2.77</v>
      </c>
      <c r="F89" s="295">
        <v>0.06</v>
      </c>
      <c r="G89" s="88">
        <f t="shared" ref="G89:G91" si="8">E89*F89</f>
        <v>0.16619999999999999</v>
      </c>
    </row>
    <row r="90" spans="1:8" s="259" customFormat="1" x14ac:dyDescent="0.2">
      <c r="A90" s="93" t="s">
        <v>399</v>
      </c>
      <c r="B90" s="102" t="s">
        <v>393</v>
      </c>
      <c r="C90" s="303" t="s">
        <v>394</v>
      </c>
      <c r="D90" s="298" t="s">
        <v>669</v>
      </c>
      <c r="E90" s="103">
        <v>13.89</v>
      </c>
      <c r="F90" s="295">
        <v>0.5</v>
      </c>
      <c r="G90" s="88">
        <f t="shared" si="8"/>
        <v>6.9450000000000003</v>
      </c>
    </row>
    <row r="91" spans="1:8" s="259" customFormat="1" x14ac:dyDescent="0.2">
      <c r="A91" s="93" t="s">
        <v>399</v>
      </c>
      <c r="B91" s="93" t="s">
        <v>395</v>
      </c>
      <c r="C91" s="297" t="s">
        <v>396</v>
      </c>
      <c r="D91" s="298" t="s">
        <v>669</v>
      </c>
      <c r="E91" s="92">
        <v>17.91</v>
      </c>
      <c r="F91" s="295">
        <v>0.5</v>
      </c>
      <c r="G91" s="88">
        <f t="shared" si="8"/>
        <v>8.9550000000000001</v>
      </c>
    </row>
    <row r="92" spans="1:8" s="259" customFormat="1" ht="10.15" x14ac:dyDescent="0.2">
      <c r="A92" s="299"/>
      <c r="B92" s="299"/>
      <c r="C92" s="95"/>
      <c r="D92" s="299"/>
      <c r="E92" s="299"/>
      <c r="F92" s="96" t="s">
        <v>391</v>
      </c>
      <c r="G92" s="97">
        <f>SUM(G88:G91)</f>
        <v>55.532866666666671</v>
      </c>
      <c r="H92" s="259" t="s">
        <v>392</v>
      </c>
    </row>
    <row r="93" spans="1:8" s="101" customFormat="1" ht="10.15" x14ac:dyDescent="0.2">
      <c r="A93" s="98"/>
      <c r="B93" s="98"/>
      <c r="C93" s="99"/>
      <c r="D93" s="98"/>
      <c r="E93" s="98"/>
      <c r="F93" s="100"/>
      <c r="G93" s="100"/>
    </row>
    <row r="94" spans="1:8" s="259" customFormat="1" ht="15.6" customHeight="1" x14ac:dyDescent="0.25">
      <c r="A94" s="507" t="s">
        <v>1409</v>
      </c>
      <c r="B94" s="507"/>
      <c r="C94" s="507"/>
      <c r="D94" s="507"/>
      <c r="E94" s="507"/>
      <c r="F94" s="507"/>
      <c r="G94" s="507"/>
    </row>
    <row r="95" spans="1:8" s="259" customFormat="1" ht="22.5" x14ac:dyDescent="0.2">
      <c r="A95" s="85"/>
      <c r="B95" s="85"/>
      <c r="C95" s="86" t="s">
        <v>382</v>
      </c>
      <c r="D95" s="508" t="s">
        <v>979</v>
      </c>
      <c r="E95" s="509"/>
      <c r="F95" s="509"/>
      <c r="G95" s="510"/>
    </row>
    <row r="96" spans="1:8" s="259" customFormat="1" ht="20.45" customHeight="1" x14ac:dyDescent="0.2">
      <c r="A96" s="85"/>
      <c r="B96" s="85"/>
      <c r="C96" s="86" t="s">
        <v>199</v>
      </c>
      <c r="D96" s="511" t="s">
        <v>820</v>
      </c>
      <c r="E96" s="511"/>
      <c r="F96" s="511"/>
      <c r="G96" s="511"/>
    </row>
    <row r="97" spans="1:10" s="259" customFormat="1" x14ac:dyDescent="0.2">
      <c r="A97" s="85"/>
      <c r="B97" s="85"/>
      <c r="C97" s="86" t="s">
        <v>200</v>
      </c>
      <c r="D97" s="87" t="s">
        <v>1028</v>
      </c>
      <c r="E97" s="512" t="s">
        <v>383</v>
      </c>
      <c r="F97" s="513"/>
      <c r="G97" s="516">
        <f>G103</f>
        <v>4.0199999999999996</v>
      </c>
    </row>
    <row r="98" spans="1:10" s="259" customFormat="1" x14ac:dyDescent="0.2">
      <c r="A98" s="85"/>
      <c r="B98" s="85"/>
      <c r="C98" s="86" t="s">
        <v>384</v>
      </c>
      <c r="D98" s="87">
        <v>1</v>
      </c>
      <c r="E98" s="514"/>
      <c r="F98" s="515"/>
      <c r="G98" s="517"/>
    </row>
    <row r="99" spans="1:10" s="259" customFormat="1" ht="10.15" x14ac:dyDescent="0.2">
      <c r="A99" s="85"/>
      <c r="B99" s="85"/>
      <c r="C99" s="403"/>
      <c r="D99" s="403"/>
      <c r="E99" s="506"/>
      <c r="F99" s="506"/>
      <c r="G99" s="88"/>
    </row>
    <row r="100" spans="1:10" s="259" customFormat="1" ht="33.75" x14ac:dyDescent="0.2">
      <c r="A100" s="89" t="s">
        <v>385</v>
      </c>
      <c r="B100" s="89" t="s">
        <v>201</v>
      </c>
      <c r="C100" s="90" t="s">
        <v>202</v>
      </c>
      <c r="D100" s="90" t="s">
        <v>200</v>
      </c>
      <c r="E100" s="91" t="s">
        <v>386</v>
      </c>
      <c r="F100" s="91" t="s">
        <v>387</v>
      </c>
      <c r="G100" s="91" t="s">
        <v>388</v>
      </c>
      <c r="I100" s="259" t="s">
        <v>1196</v>
      </c>
      <c r="J100" s="259" t="s">
        <v>1197</v>
      </c>
    </row>
    <row r="101" spans="1:10" s="259" customFormat="1" x14ac:dyDescent="0.2">
      <c r="A101" s="93" t="s">
        <v>399</v>
      </c>
      <c r="B101" s="102" t="s">
        <v>875</v>
      </c>
      <c r="C101" s="303" t="s">
        <v>1010</v>
      </c>
      <c r="D101" s="298" t="s">
        <v>669</v>
      </c>
      <c r="E101" s="103">
        <v>14.37</v>
      </c>
      <c r="F101" s="295">
        <v>2.1000000000000001E-2</v>
      </c>
      <c r="G101" s="94">
        <f t="shared" ref="G101:G102" si="9">E101*F101</f>
        <v>0.30176999999999998</v>
      </c>
      <c r="I101" s="260">
        <v>15.94</v>
      </c>
      <c r="J101" s="260">
        <v>14.37</v>
      </c>
    </row>
    <row r="102" spans="1:10" s="259" customFormat="1" x14ac:dyDescent="0.2">
      <c r="A102" s="93" t="s">
        <v>399</v>
      </c>
      <c r="B102" s="93" t="s">
        <v>1011</v>
      </c>
      <c r="C102" s="297" t="s">
        <v>1012</v>
      </c>
      <c r="D102" s="298" t="s">
        <v>669</v>
      </c>
      <c r="E102" s="92">
        <v>17.75</v>
      </c>
      <c r="F102" s="295">
        <v>0.21</v>
      </c>
      <c r="G102" s="88">
        <f t="shared" si="9"/>
        <v>3.7275</v>
      </c>
      <c r="I102" s="259">
        <v>19.84</v>
      </c>
      <c r="J102" s="259">
        <v>17.75</v>
      </c>
    </row>
    <row r="103" spans="1:10" s="259" customFormat="1" ht="10.15" x14ac:dyDescent="0.2">
      <c r="A103" s="299"/>
      <c r="B103" s="299"/>
      <c r="C103" s="95"/>
      <c r="D103" s="299"/>
      <c r="E103" s="299"/>
      <c r="F103" s="96" t="s">
        <v>391</v>
      </c>
      <c r="G103" s="97">
        <f>TRUNC(SUM(G101:G102),2)</f>
        <v>4.0199999999999996</v>
      </c>
    </row>
    <row r="104" spans="1:10" s="259" customFormat="1" ht="15.75" x14ac:dyDescent="0.25">
      <c r="A104" s="548" t="s">
        <v>857</v>
      </c>
      <c r="B104" s="548"/>
      <c r="C104" s="548"/>
      <c r="D104" s="548"/>
      <c r="E104" s="548"/>
      <c r="F104" s="548"/>
      <c r="G104" s="548"/>
    </row>
    <row r="105" spans="1:10" s="259" customFormat="1" ht="11.25" customHeight="1" x14ac:dyDescent="0.2">
      <c r="A105" s="85"/>
      <c r="B105" s="85"/>
      <c r="C105" s="86" t="s">
        <v>382</v>
      </c>
      <c r="D105" s="508" t="s">
        <v>1260</v>
      </c>
      <c r="E105" s="509"/>
      <c r="F105" s="509"/>
      <c r="G105" s="510"/>
    </row>
    <row r="106" spans="1:10" s="259" customFormat="1" ht="24" customHeight="1" x14ac:dyDescent="0.2">
      <c r="A106" s="85"/>
      <c r="B106" s="85"/>
      <c r="C106" s="86" t="s">
        <v>199</v>
      </c>
      <c r="D106" s="511" t="s">
        <v>678</v>
      </c>
      <c r="E106" s="511"/>
      <c r="F106" s="511"/>
      <c r="G106" s="511"/>
    </row>
    <row r="107" spans="1:10" s="259" customFormat="1" ht="11.25" customHeight="1" x14ac:dyDescent="0.2">
      <c r="A107" s="85"/>
      <c r="B107" s="85"/>
      <c r="C107" s="86" t="s">
        <v>200</v>
      </c>
      <c r="D107" s="87" t="s">
        <v>11</v>
      </c>
      <c r="E107" s="512" t="s">
        <v>383</v>
      </c>
      <c r="F107" s="513"/>
      <c r="G107" s="516">
        <f>G117</f>
        <v>342.62</v>
      </c>
    </row>
    <row r="108" spans="1:10" s="259" customFormat="1" x14ac:dyDescent="0.2">
      <c r="A108" s="85"/>
      <c r="B108" s="85"/>
      <c r="C108" s="86" t="s">
        <v>384</v>
      </c>
      <c r="D108" s="87">
        <v>1</v>
      </c>
      <c r="E108" s="514"/>
      <c r="F108" s="515"/>
      <c r="G108" s="517"/>
    </row>
    <row r="109" spans="1:10" s="259" customFormat="1" ht="10.15" x14ac:dyDescent="0.2">
      <c r="A109" s="85"/>
      <c r="B109" s="85"/>
      <c r="C109" s="405"/>
      <c r="D109" s="405"/>
      <c r="E109" s="506"/>
      <c r="F109" s="506"/>
      <c r="G109" s="88"/>
    </row>
    <row r="110" spans="1:10" s="259" customFormat="1" ht="21.75" customHeight="1" x14ac:dyDescent="0.2">
      <c r="A110" s="89" t="s">
        <v>385</v>
      </c>
      <c r="B110" s="89" t="s">
        <v>201</v>
      </c>
      <c r="C110" s="90" t="s">
        <v>202</v>
      </c>
      <c r="D110" s="90" t="s">
        <v>200</v>
      </c>
      <c r="E110" s="91" t="s">
        <v>386</v>
      </c>
      <c r="F110" s="91" t="s">
        <v>387</v>
      </c>
      <c r="G110" s="91" t="s">
        <v>388</v>
      </c>
    </row>
    <row r="111" spans="1:10" s="259" customFormat="1" x14ac:dyDescent="0.2">
      <c r="A111" s="93" t="s">
        <v>399</v>
      </c>
      <c r="B111" s="102" t="s">
        <v>875</v>
      </c>
      <c r="C111" s="303" t="s">
        <v>1010</v>
      </c>
      <c r="D111" s="298" t="s">
        <v>669</v>
      </c>
      <c r="E111" s="103">
        <v>14.37</v>
      </c>
      <c r="F111" s="295">
        <v>1.5</v>
      </c>
      <c r="G111" s="88">
        <f t="shared" ref="G111:G116" si="10">E111*F111</f>
        <v>21.555</v>
      </c>
      <c r="I111" s="259" t="s">
        <v>1196</v>
      </c>
      <c r="J111" s="259" t="s">
        <v>1197</v>
      </c>
    </row>
    <row r="112" spans="1:10" s="259" customFormat="1" x14ac:dyDescent="0.2">
      <c r="A112" s="93" t="s">
        <v>399</v>
      </c>
      <c r="B112" s="93" t="s">
        <v>1011</v>
      </c>
      <c r="C112" s="297" t="s">
        <v>1012</v>
      </c>
      <c r="D112" s="298" t="s">
        <v>669</v>
      </c>
      <c r="E112" s="92">
        <v>17.75</v>
      </c>
      <c r="F112" s="295">
        <v>2.5</v>
      </c>
      <c r="G112" s="88">
        <f t="shared" si="10"/>
        <v>44.375</v>
      </c>
      <c r="I112" s="260">
        <v>15.94</v>
      </c>
      <c r="J112" s="260">
        <v>14.37</v>
      </c>
    </row>
    <row r="113" spans="1:10" s="259" customFormat="1" x14ac:dyDescent="0.2">
      <c r="A113" s="93" t="s">
        <v>390</v>
      </c>
      <c r="B113" s="93" t="s">
        <v>868</v>
      </c>
      <c r="C113" s="297" t="s">
        <v>858</v>
      </c>
      <c r="D113" s="298" t="s">
        <v>861</v>
      </c>
      <c r="E113" s="92">
        <v>51</v>
      </c>
      <c r="F113" s="295">
        <v>2.8999999999999998E-3</v>
      </c>
      <c r="G113" s="88">
        <f t="shared" si="10"/>
        <v>0.14789999999999998</v>
      </c>
      <c r="I113" s="259">
        <v>19.84</v>
      </c>
      <c r="J113" s="259">
        <v>17.75</v>
      </c>
    </row>
    <row r="114" spans="1:10" s="259" customFormat="1" ht="10.15" x14ac:dyDescent="0.2">
      <c r="A114" s="93" t="s">
        <v>390</v>
      </c>
      <c r="B114" s="93" t="s">
        <v>867</v>
      </c>
      <c r="C114" s="297" t="s">
        <v>859</v>
      </c>
      <c r="D114" s="298" t="s">
        <v>860</v>
      </c>
      <c r="E114" s="92">
        <v>1.17</v>
      </c>
      <c r="F114" s="295">
        <v>1.17</v>
      </c>
      <c r="G114" s="88">
        <f t="shared" si="10"/>
        <v>1.3688999999999998</v>
      </c>
    </row>
    <row r="115" spans="1:10" s="260" customFormat="1" ht="10.15" x14ac:dyDescent="0.2">
      <c r="A115" s="93" t="s">
        <v>390</v>
      </c>
      <c r="B115" s="102" t="s">
        <v>866</v>
      </c>
      <c r="C115" s="303" t="s">
        <v>862</v>
      </c>
      <c r="D115" s="298" t="s">
        <v>860</v>
      </c>
      <c r="E115" s="103">
        <v>23.33</v>
      </c>
      <c r="F115" s="295">
        <v>2.5</v>
      </c>
      <c r="G115" s="88">
        <f t="shared" si="10"/>
        <v>58.324999999999996</v>
      </c>
    </row>
    <row r="116" spans="1:10" s="260" customFormat="1" x14ac:dyDescent="0.2">
      <c r="A116" s="93" t="s">
        <v>390</v>
      </c>
      <c r="B116" s="102" t="s">
        <v>865</v>
      </c>
      <c r="C116" s="303" t="s">
        <v>863</v>
      </c>
      <c r="D116" s="298" t="s">
        <v>864</v>
      </c>
      <c r="E116" s="103">
        <v>216.85</v>
      </c>
      <c r="F116" s="295">
        <v>1</v>
      </c>
      <c r="G116" s="88">
        <f t="shared" si="10"/>
        <v>216.85</v>
      </c>
    </row>
    <row r="117" spans="1:10" s="259" customFormat="1" ht="10.15" x14ac:dyDescent="0.2">
      <c r="A117" s="299"/>
      <c r="B117" s="299"/>
      <c r="C117" s="95"/>
      <c r="D117" s="299"/>
      <c r="E117" s="299"/>
      <c r="F117" s="96" t="s">
        <v>391</v>
      </c>
      <c r="G117" s="97">
        <f>TRUNC(SUM(G111:G116),2)</f>
        <v>342.62</v>
      </c>
      <c r="H117" s="259" t="s">
        <v>392</v>
      </c>
    </row>
    <row r="118" spans="1:10" s="259" customFormat="1" ht="10.15" x14ac:dyDescent="0.2">
      <c r="A118" s="299"/>
      <c r="B118" s="299"/>
      <c r="C118" s="95"/>
      <c r="D118" s="299"/>
      <c r="E118" s="299"/>
      <c r="F118" s="299"/>
      <c r="G118" s="299"/>
    </row>
    <row r="119" spans="1:10" s="259" customFormat="1" ht="15.75" x14ac:dyDescent="0.25">
      <c r="A119" s="548" t="s">
        <v>873</v>
      </c>
      <c r="B119" s="548"/>
      <c r="C119" s="548"/>
      <c r="D119" s="548"/>
      <c r="E119" s="548"/>
      <c r="F119" s="548"/>
      <c r="G119" s="548"/>
    </row>
    <row r="120" spans="1:10" s="259" customFormat="1" ht="11.25" customHeight="1" x14ac:dyDescent="0.2">
      <c r="A120" s="85"/>
      <c r="B120" s="85"/>
      <c r="C120" s="86" t="s">
        <v>382</v>
      </c>
      <c r="D120" s="508" t="s">
        <v>874</v>
      </c>
      <c r="E120" s="509"/>
      <c r="F120" s="509"/>
      <c r="G120" s="510"/>
    </row>
    <row r="121" spans="1:10" s="259" customFormat="1" ht="24" customHeight="1" x14ac:dyDescent="0.2">
      <c r="A121" s="85"/>
      <c r="B121" s="85"/>
      <c r="C121" s="86" t="s">
        <v>199</v>
      </c>
      <c r="D121" s="511" t="s">
        <v>870</v>
      </c>
      <c r="E121" s="511"/>
      <c r="F121" s="511"/>
      <c r="G121" s="511"/>
    </row>
    <row r="122" spans="1:10" s="259" customFormat="1" ht="11.25" customHeight="1" x14ac:dyDescent="0.2">
      <c r="A122" s="85"/>
      <c r="B122" s="85"/>
      <c r="C122" s="86" t="s">
        <v>200</v>
      </c>
      <c r="D122" s="87" t="s">
        <v>18</v>
      </c>
      <c r="E122" s="512" t="s">
        <v>383</v>
      </c>
      <c r="F122" s="513"/>
      <c r="G122" s="516">
        <f>G129</f>
        <v>98.88</v>
      </c>
    </row>
    <row r="123" spans="1:10" s="259" customFormat="1" x14ac:dyDescent="0.2">
      <c r="A123" s="85"/>
      <c r="B123" s="85"/>
      <c r="C123" s="86" t="s">
        <v>384</v>
      </c>
      <c r="D123" s="87">
        <v>1</v>
      </c>
      <c r="E123" s="514"/>
      <c r="F123" s="515"/>
      <c r="G123" s="517"/>
    </row>
    <row r="124" spans="1:10" s="259" customFormat="1" ht="10.15" x14ac:dyDescent="0.2">
      <c r="A124" s="85"/>
      <c r="B124" s="85"/>
      <c r="C124" s="405"/>
      <c r="D124" s="405"/>
      <c r="E124" s="506"/>
      <c r="F124" s="506"/>
      <c r="G124" s="88"/>
    </row>
    <row r="125" spans="1:10" s="259" customFormat="1" ht="21.75" customHeight="1" x14ac:dyDescent="0.2">
      <c r="A125" s="89" t="s">
        <v>385</v>
      </c>
      <c r="B125" s="89" t="s">
        <v>201</v>
      </c>
      <c r="C125" s="90" t="s">
        <v>202</v>
      </c>
      <c r="D125" s="90" t="s">
        <v>200</v>
      </c>
      <c r="E125" s="91" t="s">
        <v>386</v>
      </c>
      <c r="F125" s="91" t="s">
        <v>387</v>
      </c>
      <c r="G125" s="91" t="s">
        <v>388</v>
      </c>
    </row>
    <row r="126" spans="1:10" s="259" customFormat="1" x14ac:dyDescent="0.2">
      <c r="A126" s="93" t="s">
        <v>399</v>
      </c>
      <c r="B126" s="93" t="s">
        <v>875</v>
      </c>
      <c r="C126" s="297" t="s">
        <v>668</v>
      </c>
      <c r="D126" s="298" t="s">
        <v>669</v>
      </c>
      <c r="E126" s="92">
        <v>14.37</v>
      </c>
      <c r="F126" s="295">
        <v>3.3</v>
      </c>
      <c r="G126" s="88">
        <f t="shared" ref="G126:G128" si="11">E126*F126</f>
        <v>47.420999999999992</v>
      </c>
    </row>
    <row r="127" spans="1:10" s="259" customFormat="1" ht="22.5" x14ac:dyDescent="0.2">
      <c r="A127" s="93" t="s">
        <v>390</v>
      </c>
      <c r="B127" s="93" t="s">
        <v>877</v>
      </c>
      <c r="C127" s="297" t="s">
        <v>876</v>
      </c>
      <c r="D127" s="298" t="s">
        <v>861</v>
      </c>
      <c r="E127" s="92">
        <v>50.52</v>
      </c>
      <c r="F127" s="295">
        <v>1</v>
      </c>
      <c r="G127" s="88">
        <f t="shared" si="11"/>
        <v>50.52</v>
      </c>
    </row>
    <row r="128" spans="1:10" s="259" customFormat="1" ht="22.5" x14ac:dyDescent="0.2">
      <c r="A128" s="93" t="s">
        <v>399</v>
      </c>
      <c r="B128" s="93" t="s">
        <v>1319</v>
      </c>
      <c r="C128" s="297" t="s">
        <v>1320</v>
      </c>
      <c r="D128" s="298" t="s">
        <v>1177</v>
      </c>
      <c r="E128" s="92">
        <v>314.62</v>
      </c>
      <c r="F128" s="295">
        <v>3.0000000000000001E-3</v>
      </c>
      <c r="G128" s="88">
        <f t="shared" si="11"/>
        <v>0.94386000000000003</v>
      </c>
    </row>
    <row r="129" spans="1:8" s="259" customFormat="1" ht="10.15" x14ac:dyDescent="0.2">
      <c r="A129" s="299"/>
      <c r="B129" s="299"/>
      <c r="C129" s="95"/>
      <c r="D129" s="299"/>
      <c r="E129" s="299"/>
      <c r="F129" s="96" t="s">
        <v>391</v>
      </c>
      <c r="G129" s="97">
        <f>TRUNC(SUM(G126:G128),2)</f>
        <v>98.88</v>
      </c>
      <c r="H129" s="259" t="s">
        <v>392</v>
      </c>
    </row>
    <row r="130" spans="1:8" s="259" customFormat="1" ht="10.15" x14ac:dyDescent="0.2">
      <c r="A130" s="299"/>
      <c r="B130" s="299"/>
      <c r="C130" s="95"/>
      <c r="D130" s="299"/>
      <c r="E130" s="299"/>
      <c r="F130" s="299"/>
      <c r="G130" s="299"/>
    </row>
    <row r="131" spans="1:8" s="259" customFormat="1" ht="15.75" customHeight="1" x14ac:dyDescent="0.25">
      <c r="A131" s="507" t="s">
        <v>1356</v>
      </c>
      <c r="B131" s="507"/>
      <c r="C131" s="507"/>
      <c r="D131" s="507"/>
      <c r="E131" s="507"/>
      <c r="F131" s="507"/>
      <c r="G131" s="507"/>
    </row>
    <row r="132" spans="1:8" s="259" customFormat="1" ht="22.5" customHeight="1" x14ac:dyDescent="0.2">
      <c r="A132" s="287"/>
      <c r="B132" s="287"/>
      <c r="C132" s="288" t="s">
        <v>382</v>
      </c>
      <c r="D132" s="534" t="s">
        <v>1357</v>
      </c>
      <c r="E132" s="535"/>
      <c r="F132" s="535"/>
      <c r="G132" s="536"/>
    </row>
    <row r="133" spans="1:8" s="259" customFormat="1" ht="11.25" customHeight="1" x14ac:dyDescent="0.2">
      <c r="A133" s="287"/>
      <c r="B133" s="287"/>
      <c r="C133" s="288" t="s">
        <v>199</v>
      </c>
      <c r="D133" s="537" t="s">
        <v>889</v>
      </c>
      <c r="E133" s="537"/>
      <c r="F133" s="537"/>
      <c r="G133" s="537"/>
    </row>
    <row r="134" spans="1:8" s="259" customFormat="1" ht="11.25" customHeight="1" x14ac:dyDescent="0.2">
      <c r="A134" s="287"/>
      <c r="B134" s="287"/>
      <c r="C134" s="288" t="s">
        <v>200</v>
      </c>
      <c r="D134" s="289" t="s">
        <v>11</v>
      </c>
      <c r="E134" s="538" t="s">
        <v>383</v>
      </c>
      <c r="F134" s="539"/>
      <c r="G134" s="542">
        <f>G143</f>
        <v>98.250020000000006</v>
      </c>
    </row>
    <row r="135" spans="1:8" s="259" customFormat="1" x14ac:dyDescent="0.2">
      <c r="A135" s="287"/>
      <c r="B135" s="287"/>
      <c r="C135" s="288" t="s">
        <v>384</v>
      </c>
      <c r="D135" s="289">
        <v>1</v>
      </c>
      <c r="E135" s="540"/>
      <c r="F135" s="541"/>
      <c r="G135" s="543"/>
    </row>
    <row r="136" spans="1:8" s="259" customFormat="1" ht="10.15" x14ac:dyDescent="0.2">
      <c r="A136" s="287"/>
      <c r="B136" s="287"/>
      <c r="C136" s="421"/>
      <c r="D136" s="421"/>
      <c r="E136" s="545"/>
      <c r="F136" s="545"/>
      <c r="G136" s="290"/>
    </row>
    <row r="137" spans="1:8" s="259" customFormat="1" ht="33.75" x14ac:dyDescent="0.2">
      <c r="A137" s="291" t="s">
        <v>385</v>
      </c>
      <c r="B137" s="291" t="s">
        <v>201</v>
      </c>
      <c r="C137" s="292" t="s">
        <v>202</v>
      </c>
      <c r="D137" s="292" t="s">
        <v>200</v>
      </c>
      <c r="E137" s="293" t="s">
        <v>386</v>
      </c>
      <c r="F137" s="293" t="s">
        <v>387</v>
      </c>
      <c r="G137" s="293" t="s">
        <v>388</v>
      </c>
    </row>
    <row r="138" spans="1:8" s="259" customFormat="1" ht="22.5" x14ac:dyDescent="0.2">
      <c r="A138" s="296" t="s">
        <v>390</v>
      </c>
      <c r="B138" s="305" t="s">
        <v>1359</v>
      </c>
      <c r="C138" s="303" t="s">
        <v>1360</v>
      </c>
      <c r="D138" s="298" t="s">
        <v>864</v>
      </c>
      <c r="E138" s="304">
        <v>30.23</v>
      </c>
      <c r="F138" s="295">
        <v>1.1000000000000001</v>
      </c>
      <c r="G138" s="88">
        <f t="shared" ref="G138:G142" si="12">E138*F138</f>
        <v>33.253</v>
      </c>
      <c r="H138" s="260"/>
    </row>
    <row r="139" spans="1:8" s="259" customFormat="1" ht="33.75" x14ac:dyDescent="0.2">
      <c r="A139" s="296" t="s">
        <v>390</v>
      </c>
      <c r="B139" s="296" t="s">
        <v>1362</v>
      </c>
      <c r="C139" s="297" t="s">
        <v>1361</v>
      </c>
      <c r="D139" s="298" t="s">
        <v>861</v>
      </c>
      <c r="E139" s="294">
        <v>300.44</v>
      </c>
      <c r="F139" s="295">
        <v>0.02</v>
      </c>
      <c r="G139" s="88">
        <f t="shared" si="12"/>
        <v>6.0087999999999999</v>
      </c>
    </row>
    <row r="140" spans="1:8" s="259" customFormat="1" ht="10.15" x14ac:dyDescent="0.2">
      <c r="A140" s="296" t="s">
        <v>390</v>
      </c>
      <c r="B140" s="296" t="s">
        <v>1364</v>
      </c>
      <c r="C140" s="297" t="s">
        <v>1363</v>
      </c>
      <c r="D140" s="298" t="s">
        <v>1036</v>
      </c>
      <c r="E140" s="294">
        <v>3.82</v>
      </c>
      <c r="F140" s="295">
        <v>0.66100000000000003</v>
      </c>
      <c r="G140" s="88">
        <f t="shared" si="12"/>
        <v>2.52502</v>
      </c>
    </row>
    <row r="141" spans="1:8" s="259" customFormat="1" x14ac:dyDescent="0.2">
      <c r="A141" s="296" t="s">
        <v>399</v>
      </c>
      <c r="B141" s="296" t="s">
        <v>890</v>
      </c>
      <c r="C141" s="297" t="s">
        <v>1032</v>
      </c>
      <c r="D141" s="298" t="s">
        <v>203</v>
      </c>
      <c r="E141" s="294">
        <v>20.27</v>
      </c>
      <c r="F141" s="295">
        <v>1.63</v>
      </c>
      <c r="G141" s="88">
        <f t="shared" si="12"/>
        <v>33.040099999999995</v>
      </c>
    </row>
    <row r="142" spans="1:8" s="259" customFormat="1" x14ac:dyDescent="0.2">
      <c r="A142" s="296" t="s">
        <v>399</v>
      </c>
      <c r="B142" s="296" t="s">
        <v>875</v>
      </c>
      <c r="C142" s="297" t="s">
        <v>1010</v>
      </c>
      <c r="D142" s="298" t="s">
        <v>203</v>
      </c>
      <c r="E142" s="294">
        <v>14.37</v>
      </c>
      <c r="F142" s="295">
        <v>1.63</v>
      </c>
      <c r="G142" s="88">
        <f t="shared" si="12"/>
        <v>23.423099999999998</v>
      </c>
    </row>
    <row r="143" spans="1:8" s="259" customFormat="1" ht="10.15" x14ac:dyDescent="0.2">
      <c r="A143" s="390"/>
      <c r="B143" s="390"/>
      <c r="C143" s="394"/>
      <c r="D143" s="390"/>
      <c r="E143" s="390"/>
      <c r="F143" s="395" t="s">
        <v>391</v>
      </c>
      <c r="G143" s="396">
        <f>SUM(G138:G142)</f>
        <v>98.250020000000006</v>
      </c>
      <c r="H143" s="259" t="s">
        <v>392</v>
      </c>
    </row>
    <row r="144" spans="1:8" s="257" customFormat="1" ht="10.15" x14ac:dyDescent="0.2">
      <c r="A144" s="407"/>
      <c r="B144" s="407"/>
      <c r="C144" s="408"/>
      <c r="D144" s="407"/>
      <c r="E144" s="407"/>
      <c r="F144" s="407"/>
      <c r="G144" s="407"/>
    </row>
    <row r="145" spans="1:7" s="259" customFormat="1" ht="15.75" x14ac:dyDescent="0.25">
      <c r="A145" s="547" t="s">
        <v>891</v>
      </c>
      <c r="B145" s="547"/>
      <c r="C145" s="547"/>
      <c r="D145" s="547"/>
      <c r="E145" s="547"/>
      <c r="F145" s="547"/>
      <c r="G145" s="547"/>
    </row>
    <row r="146" spans="1:7" s="259" customFormat="1" ht="22.5" x14ac:dyDescent="0.2">
      <c r="A146" s="287"/>
      <c r="B146" s="287"/>
      <c r="C146" s="288" t="s">
        <v>382</v>
      </c>
      <c r="D146" s="534" t="s">
        <v>892</v>
      </c>
      <c r="E146" s="535"/>
      <c r="F146" s="535"/>
      <c r="G146" s="536"/>
    </row>
    <row r="147" spans="1:7" s="259" customFormat="1" x14ac:dyDescent="0.2">
      <c r="A147" s="287"/>
      <c r="B147" s="287"/>
      <c r="C147" s="288" t="s">
        <v>199</v>
      </c>
      <c r="D147" s="537" t="s">
        <v>893</v>
      </c>
      <c r="E147" s="537"/>
      <c r="F147" s="537"/>
      <c r="G147" s="537"/>
    </row>
    <row r="148" spans="1:7" s="259" customFormat="1" x14ac:dyDescent="0.2">
      <c r="A148" s="287"/>
      <c r="B148" s="287"/>
      <c r="C148" s="288" t="s">
        <v>200</v>
      </c>
      <c r="D148" s="289" t="s">
        <v>11</v>
      </c>
      <c r="E148" s="538" t="s">
        <v>383</v>
      </c>
      <c r="F148" s="539"/>
      <c r="G148" s="542">
        <f>G156</f>
        <v>117.4431</v>
      </c>
    </row>
    <row r="149" spans="1:7" s="259" customFormat="1" x14ac:dyDescent="0.2">
      <c r="A149" s="287"/>
      <c r="B149" s="287"/>
      <c r="C149" s="288" t="s">
        <v>384</v>
      </c>
      <c r="D149" s="289">
        <v>1</v>
      </c>
      <c r="E149" s="540"/>
      <c r="F149" s="541"/>
      <c r="G149" s="543"/>
    </row>
    <row r="150" spans="1:7" s="259" customFormat="1" ht="10.15" x14ac:dyDescent="0.2">
      <c r="A150" s="287"/>
      <c r="B150" s="287"/>
      <c r="C150" s="404"/>
      <c r="D150" s="404"/>
      <c r="E150" s="545"/>
      <c r="F150" s="545"/>
      <c r="G150" s="290"/>
    </row>
    <row r="151" spans="1:7" s="259" customFormat="1" ht="33.75" x14ac:dyDescent="0.2">
      <c r="A151" s="291" t="s">
        <v>385</v>
      </c>
      <c r="B151" s="291" t="s">
        <v>201</v>
      </c>
      <c r="C151" s="292" t="s">
        <v>202</v>
      </c>
      <c r="D151" s="292" t="s">
        <v>200</v>
      </c>
      <c r="E151" s="293" t="s">
        <v>386</v>
      </c>
      <c r="F151" s="293" t="s">
        <v>387</v>
      </c>
      <c r="G151" s="293" t="s">
        <v>388</v>
      </c>
    </row>
    <row r="152" spans="1:7" s="259" customFormat="1" ht="20.45" x14ac:dyDescent="0.2">
      <c r="A152" s="296" t="s">
        <v>390</v>
      </c>
      <c r="B152" s="305" t="s">
        <v>1218</v>
      </c>
      <c r="C152" s="303" t="s">
        <v>1219</v>
      </c>
      <c r="D152" s="298" t="s">
        <v>1220</v>
      </c>
      <c r="E152" s="304">
        <v>63.85</v>
      </c>
      <c r="F152" s="295">
        <v>1.07</v>
      </c>
      <c r="G152" s="88">
        <f t="shared" ref="G152:G155" si="13">E152*F152</f>
        <v>68.319500000000005</v>
      </c>
    </row>
    <row r="153" spans="1:7" s="259" customFormat="1" ht="10.15" x14ac:dyDescent="0.2">
      <c r="A153" s="296" t="s">
        <v>390</v>
      </c>
      <c r="B153" s="296" t="s">
        <v>1215</v>
      </c>
      <c r="C153" s="297" t="s">
        <v>1216</v>
      </c>
      <c r="D153" s="298" t="s">
        <v>1217</v>
      </c>
      <c r="E153" s="294">
        <v>2.72</v>
      </c>
      <c r="F153" s="295">
        <v>7.69</v>
      </c>
      <c r="G153" s="88">
        <f t="shared" si="13"/>
        <v>20.916800000000002</v>
      </c>
    </row>
    <row r="154" spans="1:7" s="259" customFormat="1" x14ac:dyDescent="0.2">
      <c r="A154" s="296" t="s">
        <v>399</v>
      </c>
      <c r="B154" s="296" t="s">
        <v>890</v>
      </c>
      <c r="C154" s="297" t="s">
        <v>1032</v>
      </c>
      <c r="D154" s="298" t="s">
        <v>203</v>
      </c>
      <c r="E154" s="294">
        <v>20.27</v>
      </c>
      <c r="F154" s="295">
        <v>1.03</v>
      </c>
      <c r="G154" s="88">
        <f t="shared" si="13"/>
        <v>20.8781</v>
      </c>
    </row>
    <row r="155" spans="1:7" s="259" customFormat="1" x14ac:dyDescent="0.2">
      <c r="A155" s="296" t="s">
        <v>399</v>
      </c>
      <c r="B155" s="296" t="s">
        <v>875</v>
      </c>
      <c r="C155" s="297" t="s">
        <v>1010</v>
      </c>
      <c r="D155" s="298" t="s">
        <v>203</v>
      </c>
      <c r="E155" s="294">
        <v>14.37</v>
      </c>
      <c r="F155" s="295">
        <v>0.51</v>
      </c>
      <c r="G155" s="88">
        <f t="shared" si="13"/>
        <v>7.3286999999999995</v>
      </c>
    </row>
    <row r="156" spans="1:7" s="259" customFormat="1" ht="10.15" x14ac:dyDescent="0.2">
      <c r="A156" s="299"/>
      <c r="B156" s="299"/>
      <c r="C156" s="300"/>
      <c r="D156" s="299"/>
      <c r="E156" s="299"/>
      <c r="F156" s="301" t="s">
        <v>391</v>
      </c>
      <c r="G156" s="302">
        <f>SUM(G152:G155)</f>
        <v>117.4431</v>
      </c>
    </row>
    <row r="157" spans="1:7" s="259" customFormat="1" ht="10.15" x14ac:dyDescent="0.2">
      <c r="A157" s="299"/>
      <c r="B157" s="299"/>
      <c r="C157" s="300"/>
      <c r="D157" s="299"/>
      <c r="E157" s="299"/>
      <c r="F157" s="299"/>
      <c r="G157" s="299"/>
    </row>
    <row r="158" spans="1:7" s="259" customFormat="1" ht="15.75" x14ac:dyDescent="0.2">
      <c r="A158" s="549" t="s">
        <v>908</v>
      </c>
      <c r="B158" s="549"/>
      <c r="C158" s="549"/>
      <c r="D158" s="549"/>
      <c r="E158" s="549"/>
      <c r="F158" s="549"/>
      <c r="G158" s="549"/>
    </row>
    <row r="159" spans="1:7" s="259" customFormat="1" ht="22.5" x14ac:dyDescent="0.2">
      <c r="A159" s="287"/>
      <c r="B159" s="287"/>
      <c r="C159" s="288" t="s">
        <v>382</v>
      </c>
      <c r="D159" s="534" t="s">
        <v>909</v>
      </c>
      <c r="E159" s="535"/>
      <c r="F159" s="535"/>
      <c r="G159" s="536"/>
    </row>
    <row r="160" spans="1:7" s="259" customFormat="1" x14ac:dyDescent="0.2">
      <c r="A160" s="287"/>
      <c r="B160" s="287"/>
      <c r="C160" s="288" t="s">
        <v>199</v>
      </c>
      <c r="D160" s="537" t="s">
        <v>906</v>
      </c>
      <c r="E160" s="537"/>
      <c r="F160" s="537"/>
      <c r="G160" s="537"/>
    </row>
    <row r="161" spans="1:7" s="259" customFormat="1" x14ac:dyDescent="0.2">
      <c r="A161" s="287"/>
      <c r="B161" s="287"/>
      <c r="C161" s="288" t="s">
        <v>200</v>
      </c>
      <c r="D161" s="289" t="s">
        <v>11</v>
      </c>
      <c r="E161" s="538" t="s">
        <v>383</v>
      </c>
      <c r="F161" s="539"/>
      <c r="G161" s="542">
        <f>G172</f>
        <v>665.91269999999975</v>
      </c>
    </row>
    <row r="162" spans="1:7" s="259" customFormat="1" x14ac:dyDescent="0.2">
      <c r="A162" s="287"/>
      <c r="B162" s="287"/>
      <c r="C162" s="288" t="s">
        <v>384</v>
      </c>
      <c r="D162" s="289">
        <v>1</v>
      </c>
      <c r="E162" s="540"/>
      <c r="F162" s="541"/>
      <c r="G162" s="543"/>
    </row>
    <row r="163" spans="1:7" s="259" customFormat="1" ht="10.15" x14ac:dyDescent="0.2">
      <c r="A163" s="287"/>
      <c r="B163" s="287"/>
      <c r="C163" s="406"/>
      <c r="D163" s="406"/>
      <c r="E163" s="545"/>
      <c r="F163" s="545"/>
      <c r="G163" s="290"/>
    </row>
    <row r="164" spans="1:7" s="259" customFormat="1" ht="33.75" x14ac:dyDescent="0.2">
      <c r="A164" s="291" t="s">
        <v>385</v>
      </c>
      <c r="B164" s="291" t="s">
        <v>201</v>
      </c>
      <c r="C164" s="292" t="s">
        <v>202</v>
      </c>
      <c r="D164" s="292" t="s">
        <v>200</v>
      </c>
      <c r="E164" s="293" t="s">
        <v>386</v>
      </c>
      <c r="F164" s="293" t="s">
        <v>387</v>
      </c>
      <c r="G164" s="293" t="s">
        <v>388</v>
      </c>
    </row>
    <row r="165" spans="1:7" s="259" customFormat="1" ht="10.15" x14ac:dyDescent="0.2">
      <c r="A165" s="296" t="s">
        <v>910</v>
      </c>
      <c r="B165" s="305" t="s">
        <v>911</v>
      </c>
      <c r="C165" s="303" t="s">
        <v>912</v>
      </c>
      <c r="D165" s="298" t="s">
        <v>670</v>
      </c>
      <c r="E165" s="304">
        <v>33.78</v>
      </c>
      <c r="F165" s="295">
        <v>0.52280000000000004</v>
      </c>
      <c r="G165" s="88">
        <f t="shared" ref="G165:G171" si="14">E165*F165</f>
        <v>17.660184000000001</v>
      </c>
    </row>
    <row r="166" spans="1:7" s="259" customFormat="1" ht="20.45" x14ac:dyDescent="0.2">
      <c r="A166" s="296" t="s">
        <v>910</v>
      </c>
      <c r="B166" s="296" t="s">
        <v>913</v>
      </c>
      <c r="C166" s="297" t="s">
        <v>914</v>
      </c>
      <c r="D166" s="298" t="s">
        <v>628</v>
      </c>
      <c r="E166" s="294">
        <v>1.04</v>
      </c>
      <c r="F166" s="295">
        <v>6</v>
      </c>
      <c r="G166" s="88">
        <f t="shared" si="14"/>
        <v>6.24</v>
      </c>
    </row>
    <row r="167" spans="1:7" s="259" customFormat="1" ht="22.5" x14ac:dyDescent="0.2">
      <c r="A167" s="296" t="s">
        <v>910</v>
      </c>
      <c r="B167" s="296" t="s">
        <v>915</v>
      </c>
      <c r="C167" s="297" t="s">
        <v>916</v>
      </c>
      <c r="D167" s="298" t="s">
        <v>11</v>
      </c>
      <c r="E167" s="294">
        <v>528.29999999999995</v>
      </c>
      <c r="F167" s="295">
        <v>1.0049999999999999</v>
      </c>
      <c r="G167" s="88">
        <f t="shared" si="14"/>
        <v>530.94149999999991</v>
      </c>
    </row>
    <row r="168" spans="1:7" s="259" customFormat="1" ht="10.15" x14ac:dyDescent="0.2">
      <c r="A168" s="296" t="s">
        <v>910</v>
      </c>
      <c r="B168" s="296" t="s">
        <v>917</v>
      </c>
      <c r="C168" s="297" t="s">
        <v>918</v>
      </c>
      <c r="D168" s="298" t="s">
        <v>670</v>
      </c>
      <c r="E168" s="294">
        <v>53.16</v>
      </c>
      <c r="F168" s="295">
        <v>3.5099999999999999E-2</v>
      </c>
      <c r="G168" s="88">
        <f t="shared" si="14"/>
        <v>1.8659159999999999</v>
      </c>
    </row>
    <row r="169" spans="1:7" s="259" customFormat="1" ht="20.45" x14ac:dyDescent="0.2">
      <c r="A169" s="296" t="s">
        <v>910</v>
      </c>
      <c r="B169" s="305" t="s">
        <v>919</v>
      </c>
      <c r="C169" s="303" t="s">
        <v>920</v>
      </c>
      <c r="D169" s="298" t="s">
        <v>628</v>
      </c>
      <c r="E169" s="304">
        <v>33.22</v>
      </c>
      <c r="F169" s="295">
        <v>2</v>
      </c>
      <c r="G169" s="88">
        <f t="shared" si="14"/>
        <v>66.44</v>
      </c>
    </row>
    <row r="170" spans="1:7" s="259" customFormat="1" x14ac:dyDescent="0.2">
      <c r="A170" s="296" t="s">
        <v>399</v>
      </c>
      <c r="B170" s="296" t="s">
        <v>921</v>
      </c>
      <c r="C170" s="297" t="s">
        <v>922</v>
      </c>
      <c r="D170" s="298" t="s">
        <v>669</v>
      </c>
      <c r="E170" s="294">
        <v>19.25</v>
      </c>
      <c r="F170" s="295">
        <v>1.49</v>
      </c>
      <c r="G170" s="88">
        <f t="shared" si="14"/>
        <v>28.682500000000001</v>
      </c>
    </row>
    <row r="171" spans="1:7" s="259" customFormat="1" x14ac:dyDescent="0.2">
      <c r="A171" s="296" t="s">
        <v>399</v>
      </c>
      <c r="B171" s="296" t="s">
        <v>875</v>
      </c>
      <c r="C171" s="297" t="s">
        <v>668</v>
      </c>
      <c r="D171" s="298" t="s">
        <v>669</v>
      </c>
      <c r="E171" s="294">
        <v>14.37</v>
      </c>
      <c r="F171" s="295">
        <v>0.98</v>
      </c>
      <c r="G171" s="88">
        <f t="shared" si="14"/>
        <v>14.082599999999999</v>
      </c>
    </row>
    <row r="172" spans="1:7" s="259" customFormat="1" ht="10.15" x14ac:dyDescent="0.2">
      <c r="A172" s="299"/>
      <c r="B172" s="299"/>
      <c r="C172" s="300"/>
      <c r="D172" s="299"/>
      <c r="E172" s="299"/>
      <c r="F172" s="301" t="s">
        <v>391</v>
      </c>
      <c r="G172" s="396">
        <f>SUM(G165:G171)</f>
        <v>665.91269999999975</v>
      </c>
    </row>
    <row r="173" spans="1:7" s="259" customFormat="1" ht="10.15" x14ac:dyDescent="0.2">
      <c r="A173" s="299"/>
      <c r="B173" s="299"/>
      <c r="C173" s="300"/>
      <c r="D173" s="299"/>
      <c r="E173" s="299"/>
      <c r="F173" s="299"/>
      <c r="G173" s="299"/>
    </row>
    <row r="174" spans="1:7" s="259" customFormat="1" ht="15.75" x14ac:dyDescent="0.25">
      <c r="A174" s="548" t="s">
        <v>929</v>
      </c>
      <c r="B174" s="548"/>
      <c r="C174" s="548"/>
      <c r="D174" s="548"/>
      <c r="E174" s="548"/>
      <c r="F174" s="548"/>
      <c r="G174" s="548"/>
    </row>
    <row r="175" spans="1:7" s="259" customFormat="1" ht="11.25" customHeight="1" x14ac:dyDescent="0.2">
      <c r="A175" s="85"/>
      <c r="B175" s="85"/>
      <c r="C175" s="86" t="s">
        <v>382</v>
      </c>
      <c r="D175" s="508" t="s">
        <v>927</v>
      </c>
      <c r="E175" s="509"/>
      <c r="F175" s="509"/>
      <c r="G175" s="510"/>
    </row>
    <row r="176" spans="1:7" s="259" customFormat="1" ht="24" customHeight="1" x14ac:dyDescent="0.2">
      <c r="A176" s="85"/>
      <c r="B176" s="85"/>
      <c r="C176" s="86" t="s">
        <v>199</v>
      </c>
      <c r="D176" s="511" t="s">
        <v>928</v>
      </c>
      <c r="E176" s="511"/>
      <c r="F176" s="511"/>
      <c r="G176" s="511"/>
    </row>
    <row r="177" spans="1:10" s="259" customFormat="1" ht="11.25" customHeight="1" x14ac:dyDescent="0.2">
      <c r="A177" s="85"/>
      <c r="B177" s="85"/>
      <c r="C177" s="86" t="s">
        <v>200</v>
      </c>
      <c r="D177" s="87" t="s">
        <v>628</v>
      </c>
      <c r="E177" s="512" t="s">
        <v>383</v>
      </c>
      <c r="F177" s="513"/>
      <c r="G177" s="516">
        <f>G183</f>
        <v>64.239999999999995</v>
      </c>
    </row>
    <row r="178" spans="1:10" s="259" customFormat="1" x14ac:dyDescent="0.2">
      <c r="A178" s="85"/>
      <c r="B178" s="85"/>
      <c r="C178" s="86" t="s">
        <v>384</v>
      </c>
      <c r="D178" s="87">
        <v>1</v>
      </c>
      <c r="E178" s="514"/>
      <c r="F178" s="515"/>
      <c r="G178" s="517"/>
    </row>
    <row r="179" spans="1:10" s="259" customFormat="1" ht="10.15" x14ac:dyDescent="0.2">
      <c r="A179" s="85"/>
      <c r="B179" s="85"/>
      <c r="C179" s="403"/>
      <c r="D179" s="403"/>
      <c r="E179" s="506"/>
      <c r="F179" s="506"/>
      <c r="G179" s="88"/>
    </row>
    <row r="180" spans="1:10" s="259" customFormat="1" ht="21.75" customHeight="1" x14ac:dyDescent="0.2">
      <c r="A180" s="89" t="s">
        <v>385</v>
      </c>
      <c r="B180" s="89" t="s">
        <v>201</v>
      </c>
      <c r="C180" s="90" t="s">
        <v>202</v>
      </c>
      <c r="D180" s="90" t="s">
        <v>200</v>
      </c>
      <c r="E180" s="91" t="s">
        <v>386</v>
      </c>
      <c r="F180" s="91" t="s">
        <v>387</v>
      </c>
      <c r="G180" s="91" t="s">
        <v>388</v>
      </c>
      <c r="I180" s="259" t="s">
        <v>1196</v>
      </c>
      <c r="J180" s="259" t="s">
        <v>1197</v>
      </c>
    </row>
    <row r="181" spans="1:10" s="260" customFormat="1" x14ac:dyDescent="0.2">
      <c r="A181" s="93" t="s">
        <v>399</v>
      </c>
      <c r="B181" s="102" t="s">
        <v>875</v>
      </c>
      <c r="C181" s="303" t="s">
        <v>1010</v>
      </c>
      <c r="D181" s="298" t="s">
        <v>669</v>
      </c>
      <c r="E181" s="103">
        <v>14.37</v>
      </c>
      <c r="F181" s="295">
        <v>2</v>
      </c>
      <c r="G181" s="94">
        <f t="shared" ref="G181:G182" si="15">E181*F181</f>
        <v>28.74</v>
      </c>
      <c r="I181" s="260">
        <v>15.94</v>
      </c>
      <c r="J181" s="260">
        <v>14.37</v>
      </c>
    </row>
    <row r="182" spans="1:10" s="259" customFormat="1" x14ac:dyDescent="0.2">
      <c r="A182" s="93" t="s">
        <v>399</v>
      </c>
      <c r="B182" s="93" t="s">
        <v>1011</v>
      </c>
      <c r="C182" s="297" t="s">
        <v>1012</v>
      </c>
      <c r="D182" s="298" t="s">
        <v>669</v>
      </c>
      <c r="E182" s="92">
        <v>17.75</v>
      </c>
      <c r="F182" s="295">
        <v>2</v>
      </c>
      <c r="G182" s="88">
        <f t="shared" si="15"/>
        <v>35.5</v>
      </c>
      <c r="I182" s="259">
        <v>19.84</v>
      </c>
      <c r="J182" s="259">
        <v>17.75</v>
      </c>
    </row>
    <row r="183" spans="1:10" s="259" customFormat="1" ht="10.15" x14ac:dyDescent="0.2">
      <c r="A183" s="299"/>
      <c r="B183" s="299"/>
      <c r="C183" s="95"/>
      <c r="D183" s="299"/>
      <c r="E183" s="299"/>
      <c r="F183" s="96" t="s">
        <v>391</v>
      </c>
      <c r="G183" s="97">
        <f>TRUNC(SUM(G181:G182),2)</f>
        <v>64.239999999999995</v>
      </c>
      <c r="H183" s="259" t="s">
        <v>392</v>
      </c>
    </row>
    <row r="184" spans="1:10" s="259" customFormat="1" ht="10.15" x14ac:dyDescent="0.2"/>
    <row r="185" spans="1:10" s="259" customFormat="1" ht="15.75" x14ac:dyDescent="0.25">
      <c r="A185" s="548" t="s">
        <v>941</v>
      </c>
      <c r="B185" s="548"/>
      <c r="C185" s="548"/>
      <c r="D185" s="548"/>
      <c r="E185" s="548"/>
      <c r="F185" s="548"/>
      <c r="G185" s="548"/>
    </row>
    <row r="186" spans="1:10" s="259" customFormat="1" ht="11.25" customHeight="1" x14ac:dyDescent="0.2">
      <c r="A186" s="85"/>
      <c r="B186" s="85"/>
      <c r="C186" s="86" t="s">
        <v>382</v>
      </c>
      <c r="D186" s="508" t="s">
        <v>939</v>
      </c>
      <c r="E186" s="509"/>
      <c r="F186" s="509"/>
      <c r="G186" s="510"/>
    </row>
    <row r="187" spans="1:10" s="259" customFormat="1" ht="24" customHeight="1" x14ac:dyDescent="0.2">
      <c r="A187" s="85"/>
      <c r="B187" s="85"/>
      <c r="C187" s="86" t="s">
        <v>199</v>
      </c>
      <c r="D187" s="511" t="s">
        <v>937</v>
      </c>
      <c r="E187" s="511"/>
      <c r="F187" s="511"/>
      <c r="G187" s="511"/>
    </row>
    <row r="188" spans="1:10" s="259" customFormat="1" ht="11.25" customHeight="1" x14ac:dyDescent="0.2">
      <c r="A188" s="85"/>
      <c r="B188" s="85"/>
      <c r="C188" s="86" t="s">
        <v>200</v>
      </c>
      <c r="D188" s="87" t="s">
        <v>628</v>
      </c>
      <c r="E188" s="512" t="s">
        <v>383</v>
      </c>
      <c r="F188" s="513"/>
      <c r="G188" s="516">
        <f>G195</f>
        <v>240.2</v>
      </c>
    </row>
    <row r="189" spans="1:10" s="259" customFormat="1" x14ac:dyDescent="0.2">
      <c r="A189" s="85"/>
      <c r="B189" s="85"/>
      <c r="C189" s="86" t="s">
        <v>384</v>
      </c>
      <c r="D189" s="87">
        <v>1</v>
      </c>
      <c r="E189" s="514"/>
      <c r="F189" s="515"/>
      <c r="G189" s="517"/>
    </row>
    <row r="190" spans="1:10" s="259" customFormat="1" ht="10.15" x14ac:dyDescent="0.2">
      <c r="A190" s="85"/>
      <c r="B190" s="85"/>
      <c r="C190" s="420"/>
      <c r="D190" s="420"/>
      <c r="E190" s="506"/>
      <c r="F190" s="506"/>
      <c r="G190" s="88"/>
    </row>
    <row r="191" spans="1:10" s="259" customFormat="1" ht="21.75" customHeight="1" x14ac:dyDescent="0.2">
      <c r="A191" s="89" t="s">
        <v>385</v>
      </c>
      <c r="B191" s="89" t="s">
        <v>201</v>
      </c>
      <c r="C191" s="90" t="s">
        <v>202</v>
      </c>
      <c r="D191" s="90" t="s">
        <v>200</v>
      </c>
      <c r="E191" s="91" t="s">
        <v>386</v>
      </c>
      <c r="F191" s="91" t="s">
        <v>387</v>
      </c>
      <c r="G191" s="91" t="s">
        <v>388</v>
      </c>
    </row>
    <row r="192" spans="1:10" s="260" customFormat="1" x14ac:dyDescent="0.2">
      <c r="A192" s="93" t="s">
        <v>399</v>
      </c>
      <c r="B192" s="102" t="s">
        <v>393</v>
      </c>
      <c r="C192" s="303" t="s">
        <v>394</v>
      </c>
      <c r="D192" s="298" t="s">
        <v>669</v>
      </c>
      <c r="E192" s="103">
        <v>13.89</v>
      </c>
      <c r="F192" s="295">
        <v>0.8</v>
      </c>
      <c r="G192" s="94">
        <f t="shared" ref="G192:G194" si="16">E192*F192</f>
        <v>11.112000000000002</v>
      </c>
    </row>
    <row r="193" spans="1:8" s="259" customFormat="1" x14ac:dyDescent="0.2">
      <c r="A193" s="93" t="s">
        <v>399</v>
      </c>
      <c r="B193" s="93" t="s">
        <v>395</v>
      </c>
      <c r="C193" s="297" t="s">
        <v>396</v>
      </c>
      <c r="D193" s="298" t="s">
        <v>669</v>
      </c>
      <c r="E193" s="92">
        <v>17.91</v>
      </c>
      <c r="F193" s="295">
        <v>7.2</v>
      </c>
      <c r="G193" s="88">
        <f t="shared" si="16"/>
        <v>128.952</v>
      </c>
    </row>
    <row r="194" spans="1:8" s="259" customFormat="1" x14ac:dyDescent="0.2">
      <c r="A194" s="93" t="s">
        <v>150</v>
      </c>
      <c r="B194" s="93" t="s">
        <v>924</v>
      </c>
      <c r="C194" s="297" t="s">
        <v>940</v>
      </c>
      <c r="D194" s="298" t="s">
        <v>628</v>
      </c>
      <c r="E194" s="92">
        <f>COTACOES!E12</f>
        <v>100.13999999999999</v>
      </c>
      <c r="F194" s="295">
        <v>1</v>
      </c>
      <c r="G194" s="88">
        <f t="shared" si="16"/>
        <v>100.13999999999999</v>
      </c>
    </row>
    <row r="195" spans="1:8" s="259" customFormat="1" ht="10.15" x14ac:dyDescent="0.2">
      <c r="A195" s="299"/>
      <c r="B195" s="299"/>
      <c r="C195" s="95"/>
      <c r="D195" s="299"/>
      <c r="E195" s="299"/>
      <c r="F195" s="96" t="s">
        <v>391</v>
      </c>
      <c r="G195" s="97">
        <f>TRUNC(SUM(G192:G194),2)</f>
        <v>240.2</v>
      </c>
      <c r="H195" s="259" t="s">
        <v>392</v>
      </c>
    </row>
    <row r="196" spans="1:8" s="259" customFormat="1" ht="10.15" x14ac:dyDescent="0.2">
      <c r="A196" s="299"/>
      <c r="B196" s="299"/>
      <c r="C196" s="95"/>
      <c r="D196" s="299"/>
      <c r="E196" s="299"/>
      <c r="F196" s="299"/>
      <c r="G196" s="299"/>
    </row>
    <row r="197" spans="1:8" s="259" customFormat="1" ht="15.75" x14ac:dyDescent="0.25">
      <c r="A197" s="548" t="s">
        <v>950</v>
      </c>
      <c r="B197" s="548"/>
      <c r="C197" s="548"/>
      <c r="D197" s="548"/>
      <c r="E197" s="548"/>
      <c r="F197" s="548"/>
      <c r="G197" s="548"/>
    </row>
    <row r="198" spans="1:8" s="259" customFormat="1" ht="11.25" customHeight="1" x14ac:dyDescent="0.2">
      <c r="A198" s="85"/>
      <c r="B198" s="85"/>
      <c r="C198" s="86" t="s">
        <v>382</v>
      </c>
      <c r="D198" s="508" t="s">
        <v>948</v>
      </c>
      <c r="E198" s="509"/>
      <c r="F198" s="509"/>
      <c r="G198" s="510"/>
    </row>
    <row r="199" spans="1:8" s="259" customFormat="1" ht="24" customHeight="1" x14ac:dyDescent="0.2">
      <c r="A199" s="85"/>
      <c r="B199" s="85"/>
      <c r="C199" s="86" t="s">
        <v>199</v>
      </c>
      <c r="D199" s="511" t="s">
        <v>949</v>
      </c>
      <c r="E199" s="511"/>
      <c r="F199" s="511"/>
      <c r="G199" s="511"/>
    </row>
    <row r="200" spans="1:8" s="259" customFormat="1" ht="11.25" customHeight="1" x14ac:dyDescent="0.2">
      <c r="A200" s="85"/>
      <c r="B200" s="85"/>
      <c r="C200" s="86" t="s">
        <v>200</v>
      </c>
      <c r="D200" s="87" t="s">
        <v>628</v>
      </c>
      <c r="E200" s="512" t="s">
        <v>383</v>
      </c>
      <c r="F200" s="513"/>
      <c r="G200" s="516">
        <f>G207</f>
        <v>60.17</v>
      </c>
    </row>
    <row r="201" spans="1:8" s="259" customFormat="1" x14ac:dyDescent="0.2">
      <c r="A201" s="85"/>
      <c r="B201" s="85"/>
      <c r="C201" s="86" t="s">
        <v>384</v>
      </c>
      <c r="D201" s="87">
        <v>1</v>
      </c>
      <c r="E201" s="514"/>
      <c r="F201" s="515"/>
      <c r="G201" s="517"/>
    </row>
    <row r="202" spans="1:8" s="259" customFormat="1" ht="10.15" x14ac:dyDescent="0.2">
      <c r="A202" s="85"/>
      <c r="B202" s="85"/>
      <c r="C202" s="420"/>
      <c r="D202" s="420"/>
      <c r="E202" s="506"/>
      <c r="F202" s="506"/>
      <c r="G202" s="88"/>
    </row>
    <row r="203" spans="1:8" s="259" customFormat="1" ht="21.75" customHeight="1" x14ac:dyDescent="0.2">
      <c r="A203" s="89" t="s">
        <v>385</v>
      </c>
      <c r="B203" s="89" t="s">
        <v>201</v>
      </c>
      <c r="C203" s="90" t="s">
        <v>202</v>
      </c>
      <c r="D203" s="90" t="s">
        <v>200</v>
      </c>
      <c r="E203" s="91" t="s">
        <v>386</v>
      </c>
      <c r="F203" s="91" t="s">
        <v>387</v>
      </c>
      <c r="G203" s="91" t="s">
        <v>388</v>
      </c>
    </row>
    <row r="204" spans="1:8" s="260" customFormat="1" x14ac:dyDescent="0.2">
      <c r="A204" s="93" t="s">
        <v>399</v>
      </c>
      <c r="B204" s="102" t="s">
        <v>393</v>
      </c>
      <c r="C204" s="303" t="s">
        <v>394</v>
      </c>
      <c r="D204" s="298" t="s">
        <v>669</v>
      </c>
      <c r="E204" s="103">
        <v>13.89</v>
      </c>
      <c r="F204" s="295">
        <v>1.25</v>
      </c>
      <c r="G204" s="94">
        <f t="shared" ref="G204:G206" si="17">E204*F204</f>
        <v>17.362500000000001</v>
      </c>
    </row>
    <row r="205" spans="1:8" s="259" customFormat="1" x14ac:dyDescent="0.2">
      <c r="A205" s="93" t="s">
        <v>399</v>
      </c>
      <c r="B205" s="93" t="s">
        <v>395</v>
      </c>
      <c r="C205" s="297" t="s">
        <v>396</v>
      </c>
      <c r="D205" s="298" t="s">
        <v>669</v>
      </c>
      <c r="E205" s="92">
        <v>17.91</v>
      </c>
      <c r="F205" s="295">
        <v>1.25</v>
      </c>
      <c r="G205" s="88">
        <f t="shared" si="17"/>
        <v>22.387499999999999</v>
      </c>
    </row>
    <row r="206" spans="1:8" s="259" customFormat="1" ht="20.45" x14ac:dyDescent="0.2">
      <c r="A206" s="93" t="s">
        <v>390</v>
      </c>
      <c r="B206" s="93" t="s">
        <v>1368</v>
      </c>
      <c r="C206" s="297" t="s">
        <v>1369</v>
      </c>
      <c r="D206" s="298" t="s">
        <v>1123</v>
      </c>
      <c r="E206" s="92" t="s">
        <v>1370</v>
      </c>
      <c r="F206" s="295">
        <v>1</v>
      </c>
      <c r="G206" s="88">
        <f t="shared" si="17"/>
        <v>20.420000000000002</v>
      </c>
    </row>
    <row r="207" spans="1:8" s="259" customFormat="1" ht="10.15" x14ac:dyDescent="0.2">
      <c r="A207" s="299"/>
      <c r="B207" s="299"/>
      <c r="C207" s="95"/>
      <c r="D207" s="299"/>
      <c r="E207" s="299"/>
      <c r="F207" s="96" t="s">
        <v>391</v>
      </c>
      <c r="G207" s="97">
        <f>TRUNC(SUM(G204:G206),2)</f>
        <v>60.17</v>
      </c>
      <c r="H207" s="259" t="s">
        <v>392</v>
      </c>
    </row>
    <row r="208" spans="1:8" s="259" customFormat="1" ht="10.15" x14ac:dyDescent="0.2">
      <c r="A208" s="299"/>
      <c r="B208" s="299"/>
      <c r="C208" s="95"/>
      <c r="D208" s="299"/>
      <c r="E208" s="299"/>
      <c r="F208" s="299"/>
      <c r="G208" s="299"/>
    </row>
    <row r="209" spans="1:8" s="259" customFormat="1" ht="15.75" x14ac:dyDescent="0.25">
      <c r="A209" s="548" t="s">
        <v>953</v>
      </c>
      <c r="B209" s="548"/>
      <c r="C209" s="548"/>
      <c r="D209" s="548"/>
      <c r="E209" s="548"/>
      <c r="F209" s="548"/>
      <c r="G209" s="548"/>
    </row>
    <row r="210" spans="1:8" s="259" customFormat="1" ht="11.25" customHeight="1" x14ac:dyDescent="0.2">
      <c r="A210" s="85"/>
      <c r="B210" s="85"/>
      <c r="C210" s="86" t="s">
        <v>382</v>
      </c>
      <c r="D210" s="508" t="s">
        <v>948</v>
      </c>
      <c r="E210" s="509"/>
      <c r="F210" s="509"/>
      <c r="G210" s="510"/>
    </row>
    <row r="211" spans="1:8" s="259" customFormat="1" ht="24" customHeight="1" x14ac:dyDescent="0.2">
      <c r="A211" s="85"/>
      <c r="B211" s="85"/>
      <c r="C211" s="86" t="s">
        <v>199</v>
      </c>
      <c r="D211" s="511" t="s">
        <v>954</v>
      </c>
      <c r="E211" s="511"/>
      <c r="F211" s="511"/>
      <c r="G211" s="511"/>
    </row>
    <row r="212" spans="1:8" s="259" customFormat="1" ht="11.25" customHeight="1" x14ac:dyDescent="0.2">
      <c r="A212" s="85"/>
      <c r="B212" s="85"/>
      <c r="C212" s="86" t="s">
        <v>200</v>
      </c>
      <c r="D212" s="87" t="s">
        <v>628</v>
      </c>
      <c r="E212" s="512" t="s">
        <v>383</v>
      </c>
      <c r="F212" s="513"/>
      <c r="G212" s="516">
        <f>G219</f>
        <v>34.590000000000003</v>
      </c>
    </row>
    <row r="213" spans="1:8" s="259" customFormat="1" x14ac:dyDescent="0.2">
      <c r="A213" s="85"/>
      <c r="B213" s="85"/>
      <c r="C213" s="86" t="s">
        <v>384</v>
      </c>
      <c r="D213" s="87">
        <v>1</v>
      </c>
      <c r="E213" s="514"/>
      <c r="F213" s="515"/>
      <c r="G213" s="517"/>
    </row>
    <row r="214" spans="1:8" s="259" customFormat="1" ht="10.15" x14ac:dyDescent="0.2">
      <c r="A214" s="85"/>
      <c r="B214" s="85"/>
      <c r="C214" s="420"/>
      <c r="D214" s="420"/>
      <c r="E214" s="506"/>
      <c r="F214" s="506"/>
      <c r="G214" s="88"/>
    </row>
    <row r="215" spans="1:8" s="259" customFormat="1" ht="21.75" customHeight="1" x14ac:dyDescent="0.2">
      <c r="A215" s="89" t="s">
        <v>385</v>
      </c>
      <c r="B215" s="89" t="s">
        <v>201</v>
      </c>
      <c r="C215" s="90" t="s">
        <v>202</v>
      </c>
      <c r="D215" s="90" t="s">
        <v>200</v>
      </c>
      <c r="E215" s="91" t="s">
        <v>386</v>
      </c>
      <c r="F215" s="91" t="s">
        <v>387</v>
      </c>
      <c r="G215" s="91" t="s">
        <v>388</v>
      </c>
    </row>
    <row r="216" spans="1:8" s="260" customFormat="1" x14ac:dyDescent="0.2">
      <c r="A216" s="93" t="s">
        <v>399</v>
      </c>
      <c r="B216" s="102" t="s">
        <v>393</v>
      </c>
      <c r="C216" s="303" t="s">
        <v>394</v>
      </c>
      <c r="D216" s="298" t="s">
        <v>669</v>
      </c>
      <c r="E216" s="103">
        <v>13.89</v>
      </c>
      <c r="F216" s="295">
        <v>0.7</v>
      </c>
      <c r="G216" s="94">
        <f t="shared" ref="G216:G218" si="18">E216*F216</f>
        <v>9.722999999999999</v>
      </c>
    </row>
    <row r="217" spans="1:8" s="259" customFormat="1" x14ac:dyDescent="0.2">
      <c r="A217" s="93" t="s">
        <v>399</v>
      </c>
      <c r="B217" s="93" t="s">
        <v>395</v>
      </c>
      <c r="C217" s="297" t="s">
        <v>396</v>
      </c>
      <c r="D217" s="298" t="s">
        <v>669</v>
      </c>
      <c r="E217" s="92">
        <v>17.91</v>
      </c>
      <c r="F217" s="295">
        <v>0.7</v>
      </c>
      <c r="G217" s="88">
        <f t="shared" si="18"/>
        <v>12.536999999999999</v>
      </c>
    </row>
    <row r="218" spans="1:8" s="259" customFormat="1" ht="20.45" x14ac:dyDescent="0.2">
      <c r="A218" s="93" t="s">
        <v>390</v>
      </c>
      <c r="B218" s="93" t="s">
        <v>1366</v>
      </c>
      <c r="C218" s="297" t="s">
        <v>1367</v>
      </c>
      <c r="D218" s="298" t="s">
        <v>1123</v>
      </c>
      <c r="E218" s="92">
        <v>12.33</v>
      </c>
      <c r="F218" s="295">
        <v>1</v>
      </c>
      <c r="G218" s="88">
        <f t="shared" si="18"/>
        <v>12.33</v>
      </c>
    </row>
    <row r="219" spans="1:8" s="259" customFormat="1" ht="10.15" x14ac:dyDescent="0.2">
      <c r="A219" s="299"/>
      <c r="B219" s="299"/>
      <c r="C219" s="95"/>
      <c r="D219" s="299"/>
      <c r="E219" s="299"/>
      <c r="F219" s="96" t="s">
        <v>391</v>
      </c>
      <c r="G219" s="97">
        <f>TRUNC(SUM(G216:G218),2)</f>
        <v>34.590000000000003</v>
      </c>
      <c r="H219" s="259" t="s">
        <v>392</v>
      </c>
    </row>
    <row r="220" spans="1:8" s="259" customFormat="1" ht="10.15" x14ac:dyDescent="0.2">
      <c r="A220" s="299"/>
      <c r="B220" s="299"/>
      <c r="C220" s="95"/>
      <c r="D220" s="299"/>
      <c r="E220" s="299"/>
      <c r="F220" s="299"/>
      <c r="G220" s="299"/>
    </row>
    <row r="221" spans="1:8" s="259" customFormat="1" ht="15.75" x14ac:dyDescent="0.25">
      <c r="A221" s="548" t="s">
        <v>958</v>
      </c>
      <c r="B221" s="548"/>
      <c r="C221" s="548"/>
      <c r="D221" s="548"/>
      <c r="E221" s="548"/>
      <c r="F221" s="548"/>
      <c r="G221" s="548"/>
    </row>
    <row r="222" spans="1:8" s="259" customFormat="1" ht="22.5" x14ac:dyDescent="0.2">
      <c r="A222" s="85"/>
      <c r="B222" s="85"/>
      <c r="C222" s="86" t="s">
        <v>382</v>
      </c>
      <c r="D222" s="508" t="s">
        <v>956</v>
      </c>
      <c r="E222" s="509"/>
      <c r="F222" s="509"/>
      <c r="G222" s="510"/>
    </row>
    <row r="223" spans="1:8" s="259" customFormat="1" x14ac:dyDescent="0.2">
      <c r="A223" s="85"/>
      <c r="B223" s="85"/>
      <c r="C223" s="86" t="s">
        <v>199</v>
      </c>
      <c r="D223" s="511" t="s">
        <v>957</v>
      </c>
      <c r="E223" s="511"/>
      <c r="F223" s="511"/>
      <c r="G223" s="511"/>
    </row>
    <row r="224" spans="1:8" s="259" customFormat="1" x14ac:dyDescent="0.2">
      <c r="A224" s="85"/>
      <c r="B224" s="85"/>
      <c r="C224" s="86" t="s">
        <v>200</v>
      </c>
      <c r="D224" s="87" t="s">
        <v>628</v>
      </c>
      <c r="E224" s="512" t="s">
        <v>383</v>
      </c>
      <c r="F224" s="513"/>
      <c r="G224" s="516">
        <f>G231</f>
        <v>25.05</v>
      </c>
    </row>
    <row r="225" spans="1:7" s="259" customFormat="1" x14ac:dyDescent="0.2">
      <c r="A225" s="85"/>
      <c r="B225" s="85"/>
      <c r="C225" s="86" t="s">
        <v>384</v>
      </c>
      <c r="D225" s="87">
        <v>1</v>
      </c>
      <c r="E225" s="514"/>
      <c r="F225" s="515"/>
      <c r="G225" s="517"/>
    </row>
    <row r="226" spans="1:7" s="259" customFormat="1" ht="10.15" x14ac:dyDescent="0.2">
      <c r="A226" s="85"/>
      <c r="B226" s="85"/>
      <c r="C226" s="420"/>
      <c r="D226" s="420"/>
      <c r="E226" s="506"/>
      <c r="F226" s="506"/>
      <c r="G226" s="88"/>
    </row>
    <row r="227" spans="1:7" s="259" customFormat="1" ht="33.75" x14ac:dyDescent="0.2">
      <c r="A227" s="89" t="s">
        <v>385</v>
      </c>
      <c r="B227" s="89" t="s">
        <v>201</v>
      </c>
      <c r="C227" s="90" t="s">
        <v>202</v>
      </c>
      <c r="D227" s="90" t="s">
        <v>200</v>
      </c>
      <c r="E227" s="91" t="s">
        <v>386</v>
      </c>
      <c r="F227" s="91" t="s">
        <v>387</v>
      </c>
      <c r="G227" s="91" t="s">
        <v>388</v>
      </c>
    </row>
    <row r="228" spans="1:7" s="259" customFormat="1" x14ac:dyDescent="0.2">
      <c r="A228" s="93" t="s">
        <v>399</v>
      </c>
      <c r="B228" s="102" t="s">
        <v>393</v>
      </c>
      <c r="C228" s="303" t="s">
        <v>394</v>
      </c>
      <c r="D228" s="298" t="s">
        <v>669</v>
      </c>
      <c r="E228" s="103">
        <v>13.89</v>
      </c>
      <c r="F228" s="295">
        <v>0.4</v>
      </c>
      <c r="G228" s="94">
        <f t="shared" ref="G228:G230" si="19">E228*F228</f>
        <v>5.5560000000000009</v>
      </c>
    </row>
    <row r="229" spans="1:7" s="259" customFormat="1" x14ac:dyDescent="0.2">
      <c r="A229" s="93" t="s">
        <v>399</v>
      </c>
      <c r="B229" s="93" t="s">
        <v>395</v>
      </c>
      <c r="C229" s="297" t="s">
        <v>396</v>
      </c>
      <c r="D229" s="298" t="s">
        <v>669</v>
      </c>
      <c r="E229" s="92">
        <v>17.91</v>
      </c>
      <c r="F229" s="295">
        <v>0.4</v>
      </c>
      <c r="G229" s="88">
        <f t="shared" si="19"/>
        <v>7.1640000000000006</v>
      </c>
    </row>
    <row r="230" spans="1:7" s="259" customFormat="1" ht="20.45" x14ac:dyDescent="0.2">
      <c r="A230" s="93" t="s">
        <v>390</v>
      </c>
      <c r="B230" s="93" t="s">
        <v>1366</v>
      </c>
      <c r="C230" s="297" t="s">
        <v>1367</v>
      </c>
      <c r="D230" s="298" t="s">
        <v>1123</v>
      </c>
      <c r="E230" s="92">
        <v>12.33</v>
      </c>
      <c r="F230" s="295">
        <v>1</v>
      </c>
      <c r="G230" s="88">
        <f t="shared" si="19"/>
        <v>12.33</v>
      </c>
    </row>
    <row r="231" spans="1:7" s="259" customFormat="1" ht="10.15" x14ac:dyDescent="0.2">
      <c r="A231" s="299"/>
      <c r="B231" s="299"/>
      <c r="C231" s="95"/>
      <c r="D231" s="299"/>
      <c r="E231" s="299"/>
      <c r="F231" s="96" t="s">
        <v>391</v>
      </c>
      <c r="G231" s="97">
        <f>TRUNC(SUM(G228:G230),2)</f>
        <v>25.05</v>
      </c>
    </row>
    <row r="232" spans="1:7" s="259" customFormat="1" ht="10.15" x14ac:dyDescent="0.2"/>
    <row r="233" spans="1:7" s="259" customFormat="1" ht="15.75" x14ac:dyDescent="0.25">
      <c r="A233" s="548" t="s">
        <v>959</v>
      </c>
      <c r="B233" s="548"/>
      <c r="C233" s="548"/>
      <c r="D233" s="548"/>
      <c r="E233" s="548"/>
      <c r="F233" s="548"/>
      <c r="G233" s="548"/>
    </row>
    <row r="234" spans="1:7" s="259" customFormat="1" ht="22.5" x14ac:dyDescent="0.2">
      <c r="A234" s="85"/>
      <c r="B234" s="85"/>
      <c r="C234" s="86" t="s">
        <v>382</v>
      </c>
      <c r="D234" s="508" t="s">
        <v>960</v>
      </c>
      <c r="E234" s="509"/>
      <c r="F234" s="509"/>
      <c r="G234" s="510"/>
    </row>
    <row r="235" spans="1:7" s="259" customFormat="1" x14ac:dyDescent="0.2">
      <c r="A235" s="85"/>
      <c r="B235" s="85"/>
      <c r="C235" s="86" t="s">
        <v>199</v>
      </c>
      <c r="D235" s="511" t="s">
        <v>403</v>
      </c>
      <c r="E235" s="511"/>
      <c r="F235" s="511"/>
      <c r="G235" s="511"/>
    </row>
    <row r="236" spans="1:7" s="259" customFormat="1" x14ac:dyDescent="0.2">
      <c r="A236" s="85"/>
      <c r="B236" s="85"/>
      <c r="C236" s="86" t="s">
        <v>200</v>
      </c>
      <c r="D236" s="87" t="s">
        <v>628</v>
      </c>
      <c r="E236" s="512" t="s">
        <v>383</v>
      </c>
      <c r="F236" s="513"/>
      <c r="G236" s="516">
        <f>G243</f>
        <v>138.51</v>
      </c>
    </row>
    <row r="237" spans="1:7" s="259" customFormat="1" x14ac:dyDescent="0.2">
      <c r="A237" s="85"/>
      <c r="B237" s="85"/>
      <c r="C237" s="86" t="s">
        <v>384</v>
      </c>
      <c r="D237" s="87">
        <v>1</v>
      </c>
      <c r="E237" s="514"/>
      <c r="F237" s="515"/>
      <c r="G237" s="517"/>
    </row>
    <row r="238" spans="1:7" s="259" customFormat="1" ht="10.15" x14ac:dyDescent="0.2">
      <c r="A238" s="85"/>
      <c r="B238" s="85"/>
      <c r="C238" s="420"/>
      <c r="D238" s="420"/>
      <c r="E238" s="506"/>
      <c r="F238" s="506"/>
      <c r="G238" s="88"/>
    </row>
    <row r="239" spans="1:7" s="259" customFormat="1" ht="33.75" x14ac:dyDescent="0.2">
      <c r="A239" s="89" t="s">
        <v>385</v>
      </c>
      <c r="B239" s="89" t="s">
        <v>201</v>
      </c>
      <c r="C239" s="90" t="s">
        <v>202</v>
      </c>
      <c r="D239" s="90" t="s">
        <v>200</v>
      </c>
      <c r="E239" s="91" t="s">
        <v>386</v>
      </c>
      <c r="F239" s="91" t="s">
        <v>387</v>
      </c>
      <c r="G239" s="91" t="s">
        <v>388</v>
      </c>
    </row>
    <row r="240" spans="1:7" s="259" customFormat="1" x14ac:dyDescent="0.2">
      <c r="A240" s="93" t="s">
        <v>399</v>
      </c>
      <c r="B240" s="102" t="s">
        <v>393</v>
      </c>
      <c r="C240" s="303" t="s">
        <v>394</v>
      </c>
      <c r="D240" s="298" t="s">
        <v>669</v>
      </c>
      <c r="E240" s="103">
        <v>13.89</v>
      </c>
      <c r="F240" s="295">
        <v>0.6</v>
      </c>
      <c r="G240" s="94">
        <f t="shared" ref="G240:G242" si="20">E240*F240</f>
        <v>8.3339999999999996</v>
      </c>
    </row>
    <row r="241" spans="1:7" s="259" customFormat="1" x14ac:dyDescent="0.2">
      <c r="A241" s="93" t="s">
        <v>399</v>
      </c>
      <c r="B241" s="93" t="s">
        <v>395</v>
      </c>
      <c r="C241" s="297" t="s">
        <v>396</v>
      </c>
      <c r="D241" s="298" t="s">
        <v>669</v>
      </c>
      <c r="E241" s="92">
        <v>17.91</v>
      </c>
      <c r="F241" s="295">
        <v>0.6</v>
      </c>
      <c r="G241" s="88">
        <f t="shared" si="20"/>
        <v>10.746</v>
      </c>
    </row>
    <row r="242" spans="1:7" s="259" customFormat="1" ht="10.15" x14ac:dyDescent="0.2">
      <c r="A242" s="93" t="s">
        <v>390</v>
      </c>
      <c r="B242" s="93" t="s">
        <v>962</v>
      </c>
      <c r="C242" s="297" t="s">
        <v>961</v>
      </c>
      <c r="D242" s="298" t="s">
        <v>628</v>
      </c>
      <c r="E242" s="92">
        <v>119.43</v>
      </c>
      <c r="F242" s="295">
        <v>1</v>
      </c>
      <c r="G242" s="88">
        <f t="shared" si="20"/>
        <v>119.43</v>
      </c>
    </row>
    <row r="243" spans="1:7" s="259" customFormat="1" ht="10.15" x14ac:dyDescent="0.2">
      <c r="A243" s="299"/>
      <c r="B243" s="299"/>
      <c r="C243" s="95"/>
      <c r="D243" s="299"/>
      <c r="E243" s="299"/>
      <c r="F243" s="96" t="s">
        <v>391</v>
      </c>
      <c r="G243" s="97">
        <f>TRUNC(SUM(G240:G242),2)</f>
        <v>138.51</v>
      </c>
    </row>
    <row r="244" spans="1:7" s="259" customFormat="1" ht="10.15" x14ac:dyDescent="0.2"/>
    <row r="245" spans="1:7" s="259" customFormat="1" ht="15.75" x14ac:dyDescent="0.25">
      <c r="A245" s="548" t="s">
        <v>964</v>
      </c>
      <c r="B245" s="548"/>
      <c r="C245" s="548"/>
      <c r="D245" s="548"/>
      <c r="E245" s="548"/>
      <c r="F245" s="548"/>
      <c r="G245" s="548"/>
    </row>
    <row r="246" spans="1:7" s="259" customFormat="1" ht="22.5" x14ac:dyDescent="0.2">
      <c r="A246" s="85"/>
      <c r="B246" s="85"/>
      <c r="C246" s="86" t="s">
        <v>382</v>
      </c>
      <c r="D246" s="508" t="s">
        <v>965</v>
      </c>
      <c r="E246" s="509"/>
      <c r="F246" s="509"/>
      <c r="G246" s="510"/>
    </row>
    <row r="247" spans="1:7" s="259" customFormat="1" x14ac:dyDescent="0.2">
      <c r="A247" s="85"/>
      <c r="B247" s="85"/>
      <c r="C247" s="86" t="s">
        <v>199</v>
      </c>
      <c r="D247" s="511" t="s">
        <v>967</v>
      </c>
      <c r="E247" s="511"/>
      <c r="F247" s="511"/>
      <c r="G247" s="511"/>
    </row>
    <row r="248" spans="1:7" s="259" customFormat="1" x14ac:dyDescent="0.2">
      <c r="A248" s="85"/>
      <c r="B248" s="85"/>
      <c r="C248" s="86" t="s">
        <v>200</v>
      </c>
      <c r="D248" s="87" t="s">
        <v>628</v>
      </c>
      <c r="E248" s="512" t="s">
        <v>383</v>
      </c>
      <c r="F248" s="513"/>
      <c r="G248" s="516">
        <f>G255</f>
        <v>140.57</v>
      </c>
    </row>
    <row r="249" spans="1:7" s="259" customFormat="1" x14ac:dyDescent="0.2">
      <c r="A249" s="85"/>
      <c r="B249" s="85"/>
      <c r="C249" s="86" t="s">
        <v>384</v>
      </c>
      <c r="D249" s="87">
        <v>1</v>
      </c>
      <c r="E249" s="514"/>
      <c r="F249" s="515"/>
      <c r="G249" s="517"/>
    </row>
    <row r="250" spans="1:7" s="259" customFormat="1" ht="10.15" x14ac:dyDescent="0.2">
      <c r="A250" s="85"/>
      <c r="B250" s="85"/>
      <c r="C250" s="420"/>
      <c r="D250" s="420"/>
      <c r="E250" s="506"/>
      <c r="F250" s="506"/>
      <c r="G250" s="88"/>
    </row>
    <row r="251" spans="1:7" s="259" customFormat="1" ht="33.75" x14ac:dyDescent="0.2">
      <c r="A251" s="89" t="s">
        <v>385</v>
      </c>
      <c r="B251" s="89" t="s">
        <v>201</v>
      </c>
      <c r="C251" s="90" t="s">
        <v>202</v>
      </c>
      <c r="D251" s="90" t="s">
        <v>200</v>
      </c>
      <c r="E251" s="91" t="s">
        <v>386</v>
      </c>
      <c r="F251" s="91" t="s">
        <v>387</v>
      </c>
      <c r="G251" s="91" t="s">
        <v>388</v>
      </c>
    </row>
    <row r="252" spans="1:7" s="259" customFormat="1" x14ac:dyDescent="0.2">
      <c r="A252" s="93" t="s">
        <v>399</v>
      </c>
      <c r="B252" s="102" t="s">
        <v>393</v>
      </c>
      <c r="C252" s="303" t="s">
        <v>394</v>
      </c>
      <c r="D252" s="298" t="s">
        <v>669</v>
      </c>
      <c r="E252" s="103">
        <v>13.89</v>
      </c>
      <c r="F252" s="295">
        <v>1</v>
      </c>
      <c r="G252" s="94">
        <f t="shared" ref="G252:G254" si="21">E252*F252</f>
        <v>13.89</v>
      </c>
    </row>
    <row r="253" spans="1:7" s="259" customFormat="1" x14ac:dyDescent="0.2">
      <c r="A253" s="93" t="s">
        <v>399</v>
      </c>
      <c r="B253" s="93" t="s">
        <v>395</v>
      </c>
      <c r="C253" s="297" t="s">
        <v>396</v>
      </c>
      <c r="D253" s="298" t="s">
        <v>669</v>
      </c>
      <c r="E253" s="92">
        <v>17.91</v>
      </c>
      <c r="F253" s="295">
        <v>1</v>
      </c>
      <c r="G253" s="88">
        <f t="shared" si="21"/>
        <v>17.91</v>
      </c>
    </row>
    <row r="254" spans="1:7" s="259" customFormat="1" ht="30.6" x14ac:dyDescent="0.2">
      <c r="A254" s="93" t="s">
        <v>390</v>
      </c>
      <c r="B254" s="93" t="s">
        <v>1404</v>
      </c>
      <c r="C254" s="297" t="s">
        <v>1405</v>
      </c>
      <c r="D254" s="298" t="s">
        <v>1123</v>
      </c>
      <c r="E254" s="92" t="s">
        <v>1406</v>
      </c>
      <c r="F254" s="295">
        <v>1</v>
      </c>
      <c r="G254" s="88">
        <f t="shared" si="21"/>
        <v>108.77</v>
      </c>
    </row>
    <row r="255" spans="1:7" s="259" customFormat="1" ht="10.15" x14ac:dyDescent="0.2">
      <c r="A255" s="299"/>
      <c r="B255" s="299"/>
      <c r="C255" s="95"/>
      <c r="D255" s="299"/>
      <c r="E255" s="299"/>
      <c r="F255" s="96" t="s">
        <v>391</v>
      </c>
      <c r="G255" s="97">
        <f>TRUNC(SUM(G252:G254),2)</f>
        <v>140.57</v>
      </c>
    </row>
    <row r="256" spans="1:7" s="259" customFormat="1" ht="10.15" x14ac:dyDescent="0.2">
      <c r="A256" s="299"/>
      <c r="B256" s="299"/>
      <c r="C256" s="95"/>
      <c r="D256" s="299"/>
      <c r="E256" s="299"/>
      <c r="F256" s="299"/>
      <c r="G256" s="299"/>
    </row>
    <row r="257" spans="1:7" s="259" customFormat="1" ht="57.75" customHeight="1" x14ac:dyDescent="0.25">
      <c r="A257" s="547" t="s">
        <v>969</v>
      </c>
      <c r="B257" s="547"/>
      <c r="C257" s="547"/>
      <c r="D257" s="547"/>
      <c r="E257" s="547"/>
      <c r="F257" s="547"/>
      <c r="G257" s="547"/>
    </row>
    <row r="258" spans="1:7" s="259" customFormat="1" ht="22.5" x14ac:dyDescent="0.2">
      <c r="A258" s="85"/>
      <c r="B258" s="85"/>
      <c r="C258" s="86" t="s">
        <v>382</v>
      </c>
      <c r="D258" s="508" t="s">
        <v>972</v>
      </c>
      <c r="E258" s="509"/>
      <c r="F258" s="509"/>
      <c r="G258" s="510"/>
    </row>
    <row r="259" spans="1:7" s="259" customFormat="1" x14ac:dyDescent="0.2">
      <c r="A259" s="85"/>
      <c r="B259" s="85"/>
      <c r="C259" s="86" t="s">
        <v>199</v>
      </c>
      <c r="D259" s="511" t="s">
        <v>326</v>
      </c>
      <c r="E259" s="511"/>
      <c r="F259" s="511"/>
      <c r="G259" s="511"/>
    </row>
    <row r="260" spans="1:7" s="259" customFormat="1" x14ac:dyDescent="0.2">
      <c r="A260" s="85"/>
      <c r="B260" s="85"/>
      <c r="C260" s="86" t="s">
        <v>200</v>
      </c>
      <c r="D260" s="87" t="s">
        <v>628</v>
      </c>
      <c r="E260" s="512" t="s">
        <v>383</v>
      </c>
      <c r="F260" s="513"/>
      <c r="G260" s="516">
        <f>G267</f>
        <v>69.91</v>
      </c>
    </row>
    <row r="261" spans="1:7" s="259" customFormat="1" x14ac:dyDescent="0.2">
      <c r="A261" s="85"/>
      <c r="B261" s="85"/>
      <c r="C261" s="86" t="s">
        <v>384</v>
      </c>
      <c r="D261" s="87">
        <v>1</v>
      </c>
      <c r="E261" s="514"/>
      <c r="F261" s="515"/>
      <c r="G261" s="517"/>
    </row>
    <row r="262" spans="1:7" s="259" customFormat="1" ht="10.15" x14ac:dyDescent="0.2">
      <c r="A262" s="85"/>
      <c r="B262" s="85"/>
      <c r="C262" s="405"/>
      <c r="D262" s="405"/>
      <c r="E262" s="506"/>
      <c r="F262" s="506"/>
      <c r="G262" s="88"/>
    </row>
    <row r="263" spans="1:7" s="259" customFormat="1" ht="33.75" x14ac:dyDescent="0.2">
      <c r="A263" s="89" t="s">
        <v>385</v>
      </c>
      <c r="B263" s="89" t="s">
        <v>201</v>
      </c>
      <c r="C263" s="90" t="s">
        <v>202</v>
      </c>
      <c r="D263" s="90" t="s">
        <v>200</v>
      </c>
      <c r="E263" s="91" t="s">
        <v>386</v>
      </c>
      <c r="F263" s="91" t="s">
        <v>387</v>
      </c>
      <c r="G263" s="91" t="s">
        <v>388</v>
      </c>
    </row>
    <row r="264" spans="1:7" s="259" customFormat="1" x14ac:dyDescent="0.2">
      <c r="A264" s="93" t="s">
        <v>399</v>
      </c>
      <c r="B264" s="102" t="s">
        <v>393</v>
      </c>
      <c r="C264" s="303" t="s">
        <v>394</v>
      </c>
      <c r="D264" s="298" t="s">
        <v>669</v>
      </c>
      <c r="E264" s="103">
        <v>13.89</v>
      </c>
      <c r="F264" s="295">
        <v>1.2</v>
      </c>
      <c r="G264" s="94">
        <f t="shared" ref="G264:G266" si="22">E264*F264</f>
        <v>16.667999999999999</v>
      </c>
    </row>
    <row r="265" spans="1:7" s="259" customFormat="1" x14ac:dyDescent="0.2">
      <c r="A265" s="93" t="s">
        <v>399</v>
      </c>
      <c r="B265" s="93" t="s">
        <v>395</v>
      </c>
      <c r="C265" s="297" t="s">
        <v>396</v>
      </c>
      <c r="D265" s="298" t="s">
        <v>669</v>
      </c>
      <c r="E265" s="92">
        <v>17.91</v>
      </c>
      <c r="F265" s="295">
        <v>1.2</v>
      </c>
      <c r="G265" s="88">
        <f t="shared" si="22"/>
        <v>21.492000000000001</v>
      </c>
    </row>
    <row r="266" spans="1:7" s="259" customFormat="1" ht="20.45" x14ac:dyDescent="0.2">
      <c r="A266" s="93" t="s">
        <v>390</v>
      </c>
      <c r="B266" s="93" t="s">
        <v>970</v>
      </c>
      <c r="C266" s="297" t="s">
        <v>971</v>
      </c>
      <c r="D266" s="298" t="s">
        <v>628</v>
      </c>
      <c r="E266" s="92">
        <v>31.75</v>
      </c>
      <c r="F266" s="295">
        <v>1</v>
      </c>
      <c r="G266" s="88">
        <f t="shared" si="22"/>
        <v>31.75</v>
      </c>
    </row>
    <row r="267" spans="1:7" s="259" customFormat="1" ht="10.15" x14ac:dyDescent="0.2">
      <c r="A267" s="299"/>
      <c r="B267" s="299"/>
      <c r="C267" s="95"/>
      <c r="D267" s="299"/>
      <c r="E267" s="299"/>
      <c r="F267" s="96" t="s">
        <v>391</v>
      </c>
      <c r="G267" s="97">
        <f>TRUNC(SUM(G264:G266),2)</f>
        <v>69.91</v>
      </c>
    </row>
    <row r="268" spans="1:7" s="259" customFormat="1" ht="10.15" x14ac:dyDescent="0.2"/>
    <row r="269" spans="1:7" s="259" customFormat="1" ht="57.75" customHeight="1" x14ac:dyDescent="0.25">
      <c r="A269" s="547" t="s">
        <v>974</v>
      </c>
      <c r="B269" s="547"/>
      <c r="C269" s="547"/>
      <c r="D269" s="547"/>
      <c r="E269" s="547"/>
      <c r="F269" s="547"/>
      <c r="G269" s="547"/>
    </row>
    <row r="270" spans="1:7" s="259" customFormat="1" ht="22.5" x14ac:dyDescent="0.2">
      <c r="A270" s="85"/>
      <c r="B270" s="85"/>
      <c r="C270" s="86" t="s">
        <v>382</v>
      </c>
      <c r="D270" s="508" t="s">
        <v>973</v>
      </c>
      <c r="E270" s="509"/>
      <c r="F270" s="509"/>
      <c r="G270" s="510"/>
    </row>
    <row r="271" spans="1:7" s="259" customFormat="1" x14ac:dyDescent="0.2">
      <c r="A271" s="85"/>
      <c r="B271" s="85"/>
      <c r="C271" s="86" t="s">
        <v>199</v>
      </c>
      <c r="D271" s="511" t="s">
        <v>361</v>
      </c>
      <c r="E271" s="511"/>
      <c r="F271" s="511"/>
      <c r="G271" s="511"/>
    </row>
    <row r="272" spans="1:7" s="259" customFormat="1" x14ac:dyDescent="0.2">
      <c r="A272" s="85"/>
      <c r="B272" s="85"/>
      <c r="C272" s="86" t="s">
        <v>200</v>
      </c>
      <c r="D272" s="87" t="s">
        <v>628</v>
      </c>
      <c r="E272" s="512" t="s">
        <v>383</v>
      </c>
      <c r="F272" s="513"/>
      <c r="G272" s="516">
        <f>G279</f>
        <v>198.9</v>
      </c>
    </row>
    <row r="273" spans="1:7" s="259" customFormat="1" x14ac:dyDescent="0.2">
      <c r="A273" s="85"/>
      <c r="B273" s="85"/>
      <c r="C273" s="86" t="s">
        <v>384</v>
      </c>
      <c r="D273" s="87">
        <v>1</v>
      </c>
      <c r="E273" s="514"/>
      <c r="F273" s="515"/>
      <c r="G273" s="517"/>
    </row>
    <row r="274" spans="1:7" s="259" customFormat="1" ht="10.15" x14ac:dyDescent="0.2">
      <c r="A274" s="85"/>
      <c r="B274" s="85"/>
      <c r="C274" s="420"/>
      <c r="D274" s="420"/>
      <c r="E274" s="506"/>
      <c r="F274" s="506"/>
      <c r="G274" s="88"/>
    </row>
    <row r="275" spans="1:7" s="259" customFormat="1" ht="33.75" x14ac:dyDescent="0.2">
      <c r="A275" s="89" t="s">
        <v>385</v>
      </c>
      <c r="B275" s="89" t="s">
        <v>201</v>
      </c>
      <c r="C275" s="90" t="s">
        <v>202</v>
      </c>
      <c r="D275" s="90" t="s">
        <v>200</v>
      </c>
      <c r="E275" s="91" t="s">
        <v>386</v>
      </c>
      <c r="F275" s="91" t="s">
        <v>387</v>
      </c>
      <c r="G275" s="91" t="s">
        <v>388</v>
      </c>
    </row>
    <row r="276" spans="1:7" s="259" customFormat="1" x14ac:dyDescent="0.2">
      <c r="A276" s="93" t="s">
        <v>399</v>
      </c>
      <c r="B276" s="102" t="s">
        <v>393</v>
      </c>
      <c r="C276" s="303" t="s">
        <v>394</v>
      </c>
      <c r="D276" s="298" t="s">
        <v>669</v>
      </c>
      <c r="E276" s="103">
        <v>13.89</v>
      </c>
      <c r="F276" s="295">
        <v>1.5</v>
      </c>
      <c r="G276" s="94">
        <f t="shared" ref="G276:G278" si="23">E276*F276</f>
        <v>20.835000000000001</v>
      </c>
    </row>
    <row r="277" spans="1:7" s="259" customFormat="1" x14ac:dyDescent="0.2">
      <c r="A277" s="93" t="s">
        <v>399</v>
      </c>
      <c r="B277" s="93" t="s">
        <v>395</v>
      </c>
      <c r="C277" s="297" t="s">
        <v>396</v>
      </c>
      <c r="D277" s="298" t="s">
        <v>669</v>
      </c>
      <c r="E277" s="92">
        <v>17.91</v>
      </c>
      <c r="F277" s="295">
        <v>1.5</v>
      </c>
      <c r="G277" s="88">
        <f t="shared" si="23"/>
        <v>26.865000000000002</v>
      </c>
    </row>
    <row r="278" spans="1:7" s="259" customFormat="1" ht="78.75" x14ac:dyDescent="0.2">
      <c r="A278" s="93" t="s">
        <v>390</v>
      </c>
      <c r="B278" s="93" t="s">
        <v>1397</v>
      </c>
      <c r="C278" s="297" t="s">
        <v>1396</v>
      </c>
      <c r="D278" s="298" t="s">
        <v>628</v>
      </c>
      <c r="E278" s="92">
        <v>151.19999999999999</v>
      </c>
      <c r="F278" s="295">
        <v>1</v>
      </c>
      <c r="G278" s="88">
        <f t="shared" si="23"/>
        <v>151.19999999999999</v>
      </c>
    </row>
    <row r="279" spans="1:7" s="259" customFormat="1" ht="10.15" x14ac:dyDescent="0.2">
      <c r="A279" s="299"/>
      <c r="B279" s="299"/>
      <c r="C279" s="95"/>
      <c r="D279" s="299"/>
      <c r="E279" s="299"/>
      <c r="F279" s="96" t="s">
        <v>391</v>
      </c>
      <c r="G279" s="97">
        <f>TRUNC(SUM(G276:G278),2)</f>
        <v>198.9</v>
      </c>
    </row>
    <row r="280" spans="1:7" s="259" customFormat="1" ht="10.15" x14ac:dyDescent="0.2"/>
    <row r="281" spans="1:7" s="259" customFormat="1" ht="57.75" customHeight="1" x14ac:dyDescent="0.25">
      <c r="A281" s="547" t="s">
        <v>978</v>
      </c>
      <c r="B281" s="547"/>
      <c r="C281" s="547"/>
      <c r="D281" s="547"/>
      <c r="E281" s="547"/>
      <c r="F281" s="547"/>
      <c r="G281" s="547"/>
    </row>
    <row r="282" spans="1:7" s="259" customFormat="1" ht="22.5" x14ac:dyDescent="0.2">
      <c r="A282" s="85"/>
      <c r="B282" s="85"/>
      <c r="C282" s="86" t="s">
        <v>382</v>
      </c>
      <c r="D282" s="508" t="s">
        <v>977</v>
      </c>
      <c r="E282" s="509"/>
      <c r="F282" s="509"/>
      <c r="G282" s="510"/>
    </row>
    <row r="283" spans="1:7" s="259" customFormat="1" x14ac:dyDescent="0.2">
      <c r="A283" s="85"/>
      <c r="B283" s="85"/>
      <c r="C283" s="86" t="s">
        <v>199</v>
      </c>
      <c r="D283" s="511" t="s">
        <v>429</v>
      </c>
      <c r="E283" s="511"/>
      <c r="F283" s="511"/>
      <c r="G283" s="511"/>
    </row>
    <row r="284" spans="1:7" s="259" customFormat="1" x14ac:dyDescent="0.2">
      <c r="A284" s="85"/>
      <c r="B284" s="85"/>
      <c r="C284" s="86" t="s">
        <v>200</v>
      </c>
      <c r="D284" s="87" t="s">
        <v>628</v>
      </c>
      <c r="E284" s="512" t="s">
        <v>383</v>
      </c>
      <c r="F284" s="513"/>
      <c r="G284" s="516">
        <f>G291</f>
        <v>643.5</v>
      </c>
    </row>
    <row r="285" spans="1:7" s="259" customFormat="1" x14ac:dyDescent="0.2">
      <c r="A285" s="85"/>
      <c r="B285" s="85"/>
      <c r="C285" s="86" t="s">
        <v>384</v>
      </c>
      <c r="D285" s="87">
        <v>1</v>
      </c>
      <c r="E285" s="514"/>
      <c r="F285" s="515"/>
      <c r="G285" s="517"/>
    </row>
    <row r="286" spans="1:7" s="259" customFormat="1" ht="10.15" x14ac:dyDescent="0.2">
      <c r="A286" s="85"/>
      <c r="B286" s="85"/>
      <c r="C286" s="420"/>
      <c r="D286" s="420"/>
      <c r="E286" s="506"/>
      <c r="F286" s="506"/>
      <c r="G286" s="88"/>
    </row>
    <row r="287" spans="1:7" s="259" customFormat="1" ht="33.75" x14ac:dyDescent="0.2">
      <c r="A287" s="89" t="s">
        <v>385</v>
      </c>
      <c r="B287" s="89" t="s">
        <v>201</v>
      </c>
      <c r="C287" s="90" t="s">
        <v>202</v>
      </c>
      <c r="D287" s="90" t="s">
        <v>200</v>
      </c>
      <c r="E287" s="91" t="s">
        <v>386</v>
      </c>
      <c r="F287" s="91" t="s">
        <v>387</v>
      </c>
      <c r="G287" s="91" t="s">
        <v>388</v>
      </c>
    </row>
    <row r="288" spans="1:7" s="259" customFormat="1" x14ac:dyDescent="0.2">
      <c r="A288" s="93" t="s">
        <v>399</v>
      </c>
      <c r="B288" s="102" t="s">
        <v>393</v>
      </c>
      <c r="C288" s="303" t="s">
        <v>394</v>
      </c>
      <c r="D288" s="298" t="s">
        <v>669</v>
      </c>
      <c r="E288" s="103">
        <v>13.89</v>
      </c>
      <c r="F288" s="295">
        <v>3</v>
      </c>
      <c r="G288" s="94">
        <f t="shared" ref="G288:G290" si="24">E288*F288</f>
        <v>41.67</v>
      </c>
    </row>
    <row r="289" spans="1:7" s="259" customFormat="1" x14ac:dyDescent="0.2">
      <c r="A289" s="93" t="s">
        <v>399</v>
      </c>
      <c r="B289" s="93" t="s">
        <v>395</v>
      </c>
      <c r="C289" s="297" t="s">
        <v>396</v>
      </c>
      <c r="D289" s="298" t="s">
        <v>669</v>
      </c>
      <c r="E289" s="92">
        <v>17.91</v>
      </c>
      <c r="F289" s="295">
        <v>3</v>
      </c>
      <c r="G289" s="88">
        <f t="shared" si="24"/>
        <v>53.730000000000004</v>
      </c>
    </row>
    <row r="290" spans="1:7" s="259" customFormat="1" ht="33.75" x14ac:dyDescent="0.2">
      <c r="A290" s="93" t="s">
        <v>390</v>
      </c>
      <c r="B290" s="93" t="s">
        <v>1399</v>
      </c>
      <c r="C290" s="297" t="s">
        <v>1398</v>
      </c>
      <c r="D290" s="298" t="s">
        <v>628</v>
      </c>
      <c r="E290" s="92">
        <v>548.1</v>
      </c>
      <c r="F290" s="295">
        <v>1</v>
      </c>
      <c r="G290" s="88">
        <f t="shared" si="24"/>
        <v>548.1</v>
      </c>
    </row>
    <row r="291" spans="1:7" s="259" customFormat="1" ht="10.15" x14ac:dyDescent="0.2">
      <c r="A291" s="299"/>
      <c r="B291" s="299"/>
      <c r="C291" s="95"/>
      <c r="D291" s="299"/>
      <c r="E291" s="299"/>
      <c r="F291" s="96" t="s">
        <v>391</v>
      </c>
      <c r="G291" s="97">
        <f>TRUNC(SUM(G288:G290),2)</f>
        <v>643.5</v>
      </c>
    </row>
    <row r="292" spans="1:7" s="259" customFormat="1" ht="57.75" customHeight="1" x14ac:dyDescent="0.25">
      <c r="A292" s="507" t="s">
        <v>1412</v>
      </c>
      <c r="B292" s="507"/>
      <c r="C292" s="507"/>
      <c r="D292" s="507"/>
      <c r="E292" s="507"/>
      <c r="F292" s="507"/>
      <c r="G292" s="507"/>
    </row>
    <row r="293" spans="1:7" s="259" customFormat="1" ht="22.5" x14ac:dyDescent="0.2">
      <c r="A293" s="85"/>
      <c r="B293" s="85"/>
      <c r="C293" s="86" t="s">
        <v>382</v>
      </c>
      <c r="D293" s="508" t="s">
        <v>1417</v>
      </c>
      <c r="E293" s="509"/>
      <c r="F293" s="509"/>
      <c r="G293" s="510"/>
    </row>
    <row r="294" spans="1:7" s="259" customFormat="1" ht="24" customHeight="1" x14ac:dyDescent="0.2">
      <c r="A294" s="85"/>
      <c r="B294" s="85"/>
      <c r="C294" s="86" t="s">
        <v>199</v>
      </c>
      <c r="D294" s="511" t="s">
        <v>1413</v>
      </c>
      <c r="E294" s="511"/>
      <c r="F294" s="511"/>
      <c r="G294" s="511"/>
    </row>
    <row r="295" spans="1:7" s="259" customFormat="1" x14ac:dyDescent="0.2">
      <c r="A295" s="85"/>
      <c r="B295" s="85"/>
      <c r="C295" s="86" t="s">
        <v>200</v>
      </c>
      <c r="D295" s="87" t="s">
        <v>628</v>
      </c>
      <c r="E295" s="512" t="s">
        <v>383</v>
      </c>
      <c r="F295" s="513"/>
      <c r="G295" s="516">
        <f>G300</f>
        <v>38950</v>
      </c>
    </row>
    <row r="296" spans="1:7" s="259" customFormat="1" x14ac:dyDescent="0.2">
      <c r="A296" s="85"/>
      <c r="B296" s="85"/>
      <c r="C296" s="86" t="s">
        <v>384</v>
      </c>
      <c r="D296" s="87">
        <v>1</v>
      </c>
      <c r="E296" s="514"/>
      <c r="F296" s="515"/>
      <c r="G296" s="517"/>
    </row>
    <row r="297" spans="1:7" s="259" customFormat="1" ht="10.15" x14ac:dyDescent="0.2">
      <c r="A297" s="85"/>
      <c r="B297" s="85"/>
      <c r="C297" s="420"/>
      <c r="D297" s="420"/>
      <c r="E297" s="506"/>
      <c r="F297" s="506"/>
      <c r="G297" s="88"/>
    </row>
    <row r="298" spans="1:7" s="259" customFormat="1" ht="33.75" x14ac:dyDescent="0.2">
      <c r="A298" s="89" t="s">
        <v>385</v>
      </c>
      <c r="B298" s="89" t="s">
        <v>201</v>
      </c>
      <c r="C298" s="90" t="s">
        <v>202</v>
      </c>
      <c r="D298" s="90" t="s">
        <v>200</v>
      </c>
      <c r="E298" s="91" t="s">
        <v>386</v>
      </c>
      <c r="F298" s="91" t="s">
        <v>387</v>
      </c>
      <c r="G298" s="91" t="s">
        <v>388</v>
      </c>
    </row>
    <row r="299" spans="1:7" s="259" customFormat="1" ht="56.25" x14ac:dyDescent="0.2">
      <c r="A299" s="93" t="s">
        <v>1416</v>
      </c>
      <c r="B299" s="93" t="s">
        <v>1415</v>
      </c>
      <c r="C299" s="297" t="s">
        <v>1414</v>
      </c>
      <c r="D299" s="298" t="s">
        <v>628</v>
      </c>
      <c r="E299" s="92">
        <v>38950</v>
      </c>
      <c r="F299" s="295">
        <v>1</v>
      </c>
      <c r="G299" s="88">
        <f t="shared" ref="G299" si="25">E299*F299</f>
        <v>38950</v>
      </c>
    </row>
    <row r="300" spans="1:7" s="259" customFormat="1" x14ac:dyDescent="0.2">
      <c r="A300" s="390"/>
      <c r="B300" s="390"/>
      <c r="C300" s="391"/>
      <c r="D300" s="390"/>
      <c r="E300" s="390"/>
      <c r="F300" s="392" t="s">
        <v>391</v>
      </c>
      <c r="G300" s="393">
        <f>TRUNC(SUM(G299:G299),2)</f>
        <v>38950</v>
      </c>
    </row>
    <row r="301" spans="1:7" s="259" customFormat="1" x14ac:dyDescent="0.2"/>
    <row r="302" spans="1:7" s="259" customFormat="1" x14ac:dyDescent="0.2"/>
    <row r="307" ht="9" customHeight="1" x14ac:dyDescent="0.2"/>
  </sheetData>
  <mergeCells count="137">
    <mergeCell ref="E163:F163"/>
    <mergeCell ref="A158:G158"/>
    <mergeCell ref="D159:G159"/>
    <mergeCell ref="D160:G160"/>
    <mergeCell ref="E161:F162"/>
    <mergeCell ref="G161:G162"/>
    <mergeCell ref="A104:G104"/>
    <mergeCell ref="D105:G105"/>
    <mergeCell ref="D106:G106"/>
    <mergeCell ref="E107:F108"/>
    <mergeCell ref="G107:G108"/>
    <mergeCell ref="E84:F85"/>
    <mergeCell ref="G84:G85"/>
    <mergeCell ref="E86:F86"/>
    <mergeCell ref="A2:G2"/>
    <mergeCell ref="A4:G4"/>
    <mergeCell ref="A5:G5"/>
    <mergeCell ref="A6:G6"/>
    <mergeCell ref="A7:G7"/>
    <mergeCell ref="A26:G26"/>
    <mergeCell ref="D27:G27"/>
    <mergeCell ref="D28:G28"/>
    <mergeCell ref="E29:F30"/>
    <mergeCell ref="G29:G30"/>
    <mergeCell ref="E31:F31"/>
    <mergeCell ref="A68:G68"/>
    <mergeCell ref="D69:G69"/>
    <mergeCell ref="D70:G70"/>
    <mergeCell ref="E71:F72"/>
    <mergeCell ref="G71:G72"/>
    <mergeCell ref="A9:G9"/>
    <mergeCell ref="D10:G10"/>
    <mergeCell ref="D11:G11"/>
    <mergeCell ref="E12:F13"/>
    <mergeCell ref="G12:G13"/>
    <mergeCell ref="A174:G174"/>
    <mergeCell ref="D175:G175"/>
    <mergeCell ref="D176:G176"/>
    <mergeCell ref="E177:F178"/>
    <mergeCell ref="G177:G178"/>
    <mergeCell ref="E109:F109"/>
    <mergeCell ref="A119:G119"/>
    <mergeCell ref="D120:G120"/>
    <mergeCell ref="D121:G121"/>
    <mergeCell ref="E122:F123"/>
    <mergeCell ref="G122:G123"/>
    <mergeCell ref="E136:F136"/>
    <mergeCell ref="A131:G131"/>
    <mergeCell ref="D132:G132"/>
    <mergeCell ref="D133:G133"/>
    <mergeCell ref="E134:F135"/>
    <mergeCell ref="G134:G135"/>
    <mergeCell ref="E124:F124"/>
    <mergeCell ref="E150:F150"/>
    <mergeCell ref="A145:G145"/>
    <mergeCell ref="D146:G146"/>
    <mergeCell ref="D147:G147"/>
    <mergeCell ref="E148:F149"/>
    <mergeCell ref="G148:G149"/>
    <mergeCell ref="E190:F190"/>
    <mergeCell ref="A197:G197"/>
    <mergeCell ref="D198:G198"/>
    <mergeCell ref="D199:G199"/>
    <mergeCell ref="E200:F201"/>
    <mergeCell ref="G200:G201"/>
    <mergeCell ref="E179:F179"/>
    <mergeCell ref="A185:G185"/>
    <mergeCell ref="D186:G186"/>
    <mergeCell ref="D187:G187"/>
    <mergeCell ref="E188:F189"/>
    <mergeCell ref="G188:G189"/>
    <mergeCell ref="D223:G223"/>
    <mergeCell ref="E224:F225"/>
    <mergeCell ref="G224:G225"/>
    <mergeCell ref="E202:F202"/>
    <mergeCell ref="A209:G209"/>
    <mergeCell ref="D210:G210"/>
    <mergeCell ref="D211:G211"/>
    <mergeCell ref="E212:F213"/>
    <mergeCell ref="G212:G213"/>
    <mergeCell ref="D271:G271"/>
    <mergeCell ref="E272:F273"/>
    <mergeCell ref="G272:G273"/>
    <mergeCell ref="E250:F250"/>
    <mergeCell ref="A257:G257"/>
    <mergeCell ref="D258:G258"/>
    <mergeCell ref="D259:G259"/>
    <mergeCell ref="E260:F261"/>
    <mergeCell ref="G260:G261"/>
    <mergeCell ref="D95:G95"/>
    <mergeCell ref="D96:G96"/>
    <mergeCell ref="E97:F98"/>
    <mergeCell ref="G97:G98"/>
    <mergeCell ref="E73:F73"/>
    <mergeCell ref="A81:G81"/>
    <mergeCell ref="D82:G82"/>
    <mergeCell ref="D83:G83"/>
    <mergeCell ref="D270:G270"/>
    <mergeCell ref="E238:F238"/>
    <mergeCell ref="A245:G245"/>
    <mergeCell ref="D246:G246"/>
    <mergeCell ref="D247:G247"/>
    <mergeCell ref="E248:F249"/>
    <mergeCell ref="G248:G249"/>
    <mergeCell ref="E226:F226"/>
    <mergeCell ref="A233:G233"/>
    <mergeCell ref="D234:G234"/>
    <mergeCell ref="D235:G235"/>
    <mergeCell ref="E236:F237"/>
    <mergeCell ref="G236:G237"/>
    <mergeCell ref="E214:F214"/>
    <mergeCell ref="A221:G221"/>
    <mergeCell ref="D222:G222"/>
    <mergeCell ref="E14:F14"/>
    <mergeCell ref="A292:G292"/>
    <mergeCell ref="D293:G293"/>
    <mergeCell ref="D294:G294"/>
    <mergeCell ref="E295:F296"/>
    <mergeCell ref="G295:G296"/>
    <mergeCell ref="E297:F297"/>
    <mergeCell ref="A51:G51"/>
    <mergeCell ref="D52:G52"/>
    <mergeCell ref="D53:G53"/>
    <mergeCell ref="E54:F55"/>
    <mergeCell ref="G54:G55"/>
    <mergeCell ref="E56:F56"/>
    <mergeCell ref="E286:F286"/>
    <mergeCell ref="E274:F274"/>
    <mergeCell ref="A281:G281"/>
    <mergeCell ref="D282:G282"/>
    <mergeCell ref="D283:G283"/>
    <mergeCell ref="E284:F285"/>
    <mergeCell ref="G284:G285"/>
    <mergeCell ref="E262:F262"/>
    <mergeCell ref="A269:G269"/>
    <mergeCell ref="E99:F99"/>
    <mergeCell ref="A94:G94"/>
  </mergeCells>
  <printOptions horizontalCentered="1"/>
  <pageMargins left="0.51181102362204722" right="0.51181102362204722" top="1.1811023622047245" bottom="0.70866141732283472" header="0.31496062992125984" footer="0.31496062992125984"/>
  <pageSetup paperSize="9" scale="81" orientation="portrait" horizontalDpi="360" verticalDpi="360" r:id="rId1"/>
  <headerFooter>
    <oddFooter>&amp;L&amp;10Composições de custos unitários - Versão COM desoneração&amp;RPág.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tabColor rgb="FF00B050"/>
  </sheetPr>
  <dimension ref="A1:F42"/>
  <sheetViews>
    <sheetView view="pageBreakPreview" zoomScale="115" zoomScaleNormal="100" zoomScaleSheetLayoutView="115" workbookViewId="0">
      <selection activeCell="H7" sqref="H7"/>
    </sheetView>
  </sheetViews>
  <sheetFormatPr defaultColWidth="9.140625" defaultRowHeight="13.5" x14ac:dyDescent="0.3"/>
  <cols>
    <col min="1" max="1" width="6.5703125" style="1" customWidth="1"/>
    <col min="2" max="2" width="73.5703125" style="1" customWidth="1"/>
    <col min="3" max="3" width="20.7109375" style="1" customWidth="1"/>
    <col min="4" max="4" width="9.140625" style="1"/>
    <col min="5" max="5" width="9.28515625" style="1" hidden="1" customWidth="1"/>
    <col min="6" max="6" width="9.28515625" style="1" bestFit="1" customWidth="1"/>
    <col min="7" max="16384" width="9.140625" style="1"/>
  </cols>
  <sheetData>
    <row r="1" spans="1:6" ht="18.75" x14ac:dyDescent="0.3">
      <c r="A1" s="482" t="s">
        <v>146</v>
      </c>
      <c r="B1" s="482"/>
      <c r="C1" s="482"/>
    </row>
    <row r="2" spans="1:6" ht="10.9" x14ac:dyDescent="0.25">
      <c r="A2" s="2"/>
      <c r="B2" s="2"/>
      <c r="C2" s="2"/>
    </row>
    <row r="3" spans="1:6" s="4" customFormat="1" ht="27" customHeight="1" x14ac:dyDescent="0.25">
      <c r="A3" s="554" t="str">
        <f>'PLANILHA GLOBAL'!A6</f>
        <v>OBRA: CONCLUSÃO DA OBRA REMANESCENTE DE REFORMA E AMPLIAÇÃO DA CÂMARA MUNICIPAL DO CABO DE SANTO AGOSTINHO</v>
      </c>
      <c r="B3" s="554"/>
      <c r="C3" s="554"/>
    </row>
    <row r="4" spans="1:6" s="6" customFormat="1" ht="13.15" x14ac:dyDescent="0.25">
      <c r="A4" s="3" t="str">
        <f>'PLANILHA GLOBAL'!A7</f>
        <v>LOCALIZAÇÃO: RUA TENENTE MANOEL DA SILVA, 131, CENTRO, CABO DE SANTO AGOSTINHO - PE.</v>
      </c>
      <c r="C4" s="5"/>
    </row>
    <row r="5" spans="1:6" s="6" customFormat="1" ht="13.5" customHeight="1" x14ac:dyDescent="0.25">
      <c r="A5" s="249" t="str">
        <f>'PLANILHA GLOBAL'!A8</f>
        <v>FONTES DE PREÇOS: SINAPI NOVEMBRO-2019</v>
      </c>
      <c r="C5" s="248"/>
    </row>
    <row r="6" spans="1:6" s="6" customFormat="1" ht="13.15" x14ac:dyDescent="0.25">
      <c r="A6" s="249" t="str">
        <f>'PLANILHA GLOBAL'!A9</f>
        <v>BDI ADOTADO: 21,14% (EDIFICAÇÕES) / ENCARGOS SOCIAIS SEM DESONERAÇÃO: 119,38%(HORA) 73,70%(MÊS)</v>
      </c>
      <c r="C6" s="248"/>
    </row>
    <row r="7" spans="1:6" s="4" customFormat="1" ht="13.15" x14ac:dyDescent="0.25">
      <c r="A7" s="3" t="str">
        <f>'PLANILHA GLOBAL'!A10</f>
        <v>DATA: JANEIRO/2020</v>
      </c>
      <c r="C7" s="5"/>
    </row>
    <row r="8" spans="1:6" ht="11.45" thickBot="1" x14ac:dyDescent="0.3">
      <c r="A8" s="15"/>
      <c r="B8" s="15"/>
      <c r="C8" s="16"/>
    </row>
    <row r="9" spans="1:6" s="17" customFormat="1" ht="14.25" thickTop="1" thickBot="1" x14ac:dyDescent="0.3">
      <c r="A9" s="552" t="s">
        <v>45</v>
      </c>
      <c r="B9" s="552" t="s">
        <v>46</v>
      </c>
      <c r="C9" s="553" t="s">
        <v>48</v>
      </c>
    </row>
    <row r="10" spans="1:6" s="17" customFormat="1" ht="14.25" thickTop="1" thickBot="1" x14ac:dyDescent="0.3">
      <c r="A10" s="552"/>
      <c r="B10" s="552"/>
      <c r="C10" s="553"/>
    </row>
    <row r="11" spans="1:6" s="8" customFormat="1" ht="10.9" thickTop="1" x14ac:dyDescent="0.2">
      <c r="A11" s="18"/>
      <c r="B11" s="19"/>
      <c r="C11" s="20"/>
    </row>
    <row r="12" spans="1:6" s="10" customFormat="1" x14ac:dyDescent="0.3">
      <c r="A12" s="7" t="s">
        <v>8</v>
      </c>
      <c r="B12" s="9" t="str">
        <f>CRONOGRAMA!B12</f>
        <v>SERVIÇOS PRELIMINARES</v>
      </c>
      <c r="C12" s="13">
        <f>CRONOGRAMA!C12</f>
        <v>27081.739999999998</v>
      </c>
      <c r="D12" s="21">
        <f t="shared" ref="D12:D25" si="0">C12/$C$41</f>
        <v>1.1941865705882709E-2</v>
      </c>
      <c r="E12" s="22">
        <f>CRONOGRAMA!C12</f>
        <v>27081.739999999998</v>
      </c>
      <c r="F12" s="22">
        <f>C12-E12</f>
        <v>0</v>
      </c>
    </row>
    <row r="13" spans="1:6" s="10" customFormat="1" ht="10.9" x14ac:dyDescent="0.25">
      <c r="A13" s="7" t="s">
        <v>13</v>
      </c>
      <c r="B13" s="23" t="str">
        <f>CRONOGRAMA!B15</f>
        <v>TRABALHOS EM TERRA</v>
      </c>
      <c r="C13" s="24">
        <f>CRONOGRAMA!C15</f>
        <v>2339.58</v>
      </c>
      <c r="D13" s="21">
        <f t="shared" si="0"/>
        <v>1.0316526991311884E-3</v>
      </c>
      <c r="E13" s="22">
        <f>CRONOGRAMA!C15</f>
        <v>2339.58</v>
      </c>
      <c r="F13" s="22">
        <f t="shared" ref="F13:F25" si="1">C13-E13</f>
        <v>0</v>
      </c>
    </row>
    <row r="14" spans="1:6" s="10" customFormat="1" ht="10.9" x14ac:dyDescent="0.25">
      <c r="A14" s="7" t="s">
        <v>15</v>
      </c>
      <c r="B14" s="9" t="str">
        <f>CRONOGRAMA!B18</f>
        <v>INFRAESTRUTURA</v>
      </c>
      <c r="C14" s="13">
        <f>CRONOGRAMA!C18</f>
        <v>9215.51</v>
      </c>
      <c r="D14" s="21">
        <f t="shared" si="0"/>
        <v>4.0636378176298555E-3</v>
      </c>
      <c r="E14" s="22">
        <f>CRONOGRAMA!C18</f>
        <v>9215.51</v>
      </c>
      <c r="F14" s="22">
        <f t="shared" si="1"/>
        <v>0</v>
      </c>
    </row>
    <row r="15" spans="1:6" s="10" customFormat="1" ht="10.9" x14ac:dyDescent="0.25">
      <c r="A15" s="7" t="s">
        <v>20</v>
      </c>
      <c r="B15" s="9" t="str">
        <f>CRONOGRAMA!B21</f>
        <v>ESTRUTURA</v>
      </c>
      <c r="C15" s="13">
        <f>CRONOGRAMA!C21</f>
        <v>360691.18000000005</v>
      </c>
      <c r="D15" s="21">
        <f t="shared" si="0"/>
        <v>0.15904907265398635</v>
      </c>
      <c r="E15" s="22">
        <f>CRONOGRAMA!C21</f>
        <v>360691.18000000005</v>
      </c>
      <c r="F15" s="22">
        <f t="shared" si="1"/>
        <v>0</v>
      </c>
    </row>
    <row r="16" spans="1:6" s="10" customFormat="1" ht="10.9" x14ac:dyDescent="0.25">
      <c r="A16" s="7" t="s">
        <v>25</v>
      </c>
      <c r="B16" s="9" t="str">
        <f>CRONOGRAMA!B24</f>
        <v>PAREDES E REVESTIMENTOS</v>
      </c>
      <c r="C16" s="13">
        <f>CRONOGRAMA!C24</f>
        <v>336819.47</v>
      </c>
      <c r="D16" s="21">
        <f t="shared" si="0"/>
        <v>0.14852269011764346</v>
      </c>
      <c r="E16" s="22">
        <f>CRONOGRAMA!C24</f>
        <v>336819.47</v>
      </c>
      <c r="F16" s="22">
        <f t="shared" si="1"/>
        <v>0</v>
      </c>
    </row>
    <row r="17" spans="1:6" s="10" customFormat="1" ht="10.9" x14ac:dyDescent="0.25">
      <c r="A17" s="7" t="s">
        <v>36</v>
      </c>
      <c r="B17" s="9" t="str">
        <f>CRONOGRAMA!B27</f>
        <v>PISOS</v>
      </c>
      <c r="C17" s="13">
        <f>CRONOGRAMA!C27</f>
        <v>407943.13</v>
      </c>
      <c r="D17" s="21">
        <f t="shared" si="0"/>
        <v>0.17988512090055706</v>
      </c>
      <c r="E17" s="22">
        <f>CRONOGRAMA!C27</f>
        <v>407943.13</v>
      </c>
      <c r="F17" s="22">
        <f t="shared" si="1"/>
        <v>0</v>
      </c>
    </row>
    <row r="18" spans="1:6" s="10" customFormat="1" ht="10.9" x14ac:dyDescent="0.25">
      <c r="A18" s="7" t="s">
        <v>50</v>
      </c>
      <c r="B18" s="9" t="str">
        <f>CRONOGRAMA!B30</f>
        <v>COBERTA</v>
      </c>
      <c r="C18" s="13">
        <f>CRONOGRAMA!C30</f>
        <v>103797.15999999999</v>
      </c>
      <c r="D18" s="21">
        <f t="shared" si="0"/>
        <v>4.5770018668372874E-2</v>
      </c>
      <c r="E18" s="22">
        <f>CRONOGRAMA!C30</f>
        <v>103797.15999999999</v>
      </c>
      <c r="F18" s="22">
        <f t="shared" si="1"/>
        <v>0</v>
      </c>
    </row>
    <row r="19" spans="1:6" s="10" customFormat="1" ht="10.9" x14ac:dyDescent="0.25">
      <c r="A19" s="7" t="s">
        <v>55</v>
      </c>
      <c r="B19" s="9" t="str">
        <f>CRONOGRAMA!B33</f>
        <v>ESQUADRIAS</v>
      </c>
      <c r="C19" s="13">
        <f>CRONOGRAMA!C33</f>
        <v>181126.59</v>
      </c>
      <c r="D19" s="21">
        <f t="shared" si="0"/>
        <v>7.986892325029625E-2</v>
      </c>
      <c r="E19" s="22">
        <f>CRONOGRAMA!C33</f>
        <v>181126.59</v>
      </c>
      <c r="F19" s="22">
        <f t="shared" si="1"/>
        <v>0</v>
      </c>
    </row>
    <row r="20" spans="1:6" s="10" customFormat="1" ht="10.9" x14ac:dyDescent="0.25">
      <c r="A20" s="7" t="s">
        <v>61</v>
      </c>
      <c r="B20" s="9" t="str">
        <f>CRONOGRAMA!B36</f>
        <v>PINTURA</v>
      </c>
      <c r="C20" s="13">
        <f>CRONOGRAMA!C36</f>
        <v>181643.45999999996</v>
      </c>
      <c r="D20" s="21">
        <f t="shared" si="0"/>
        <v>8.0096840368154967E-2</v>
      </c>
      <c r="E20" s="22">
        <f>CRONOGRAMA!C36</f>
        <v>181643.45999999996</v>
      </c>
      <c r="F20" s="22">
        <f t="shared" si="1"/>
        <v>0</v>
      </c>
    </row>
    <row r="21" spans="1:6" s="10" customFormat="1" x14ac:dyDescent="0.3">
      <c r="A21" s="7" t="s">
        <v>66</v>
      </c>
      <c r="B21" s="9" t="str">
        <f>CRONOGRAMA!B39</f>
        <v>INSTALAÇÕES ELÉTRICAS</v>
      </c>
      <c r="C21" s="13">
        <f>CRONOGRAMA!C39</f>
        <v>320800.24000000011</v>
      </c>
      <c r="D21" s="21">
        <f t="shared" si="0"/>
        <v>0.14145890864083857</v>
      </c>
      <c r="E21" s="22">
        <f>CRONOGRAMA!C39</f>
        <v>320800.24000000011</v>
      </c>
      <c r="F21" s="22">
        <f t="shared" si="1"/>
        <v>0</v>
      </c>
    </row>
    <row r="22" spans="1:6" s="10" customFormat="1" x14ac:dyDescent="0.3">
      <c r="A22" s="7" t="s">
        <v>77</v>
      </c>
      <c r="B22" s="9" t="str">
        <f>CRONOGRAMA!B42</f>
        <v>INSTALAÇÕES HIDROSSANITÁRIAS</v>
      </c>
      <c r="C22" s="13">
        <f>CRONOGRAMA!C42</f>
        <v>95565.170000000013</v>
      </c>
      <c r="D22" s="21">
        <f t="shared" si="0"/>
        <v>4.2140070257666286E-2</v>
      </c>
      <c r="E22" s="22">
        <f>CRONOGRAMA!C42</f>
        <v>95565.170000000013</v>
      </c>
      <c r="F22" s="22">
        <f t="shared" si="1"/>
        <v>0</v>
      </c>
    </row>
    <row r="23" spans="1:6" s="10" customFormat="1" x14ac:dyDescent="0.3">
      <c r="A23" s="7" t="s">
        <v>88</v>
      </c>
      <c r="B23" s="247" t="str">
        <f>CRONOGRAMA!B45</f>
        <v>URBANIZAÇÃO/ PAISAGISMO</v>
      </c>
      <c r="C23" s="13">
        <f>CRONOGRAMA!C45</f>
        <v>36954.339999999997</v>
      </c>
      <c r="D23" s="21">
        <f t="shared" si="0"/>
        <v>1.6295251543273423E-2</v>
      </c>
      <c r="E23" s="22">
        <f>CRONOGRAMA!C45</f>
        <v>36954.339999999997</v>
      </c>
      <c r="F23" s="22">
        <f t="shared" si="1"/>
        <v>0</v>
      </c>
    </row>
    <row r="24" spans="1:6" s="10" customFormat="1" x14ac:dyDescent="0.3">
      <c r="A24" s="7" t="s">
        <v>92</v>
      </c>
      <c r="B24" s="9" t="str">
        <f>CRONOGRAMA!B48</f>
        <v>DIVERSOS</v>
      </c>
      <c r="C24" s="13">
        <f>CRONOGRAMA!C48</f>
        <v>150011.03</v>
      </c>
      <c r="D24" s="21">
        <f t="shared" ref="D24" si="2">C24/$C$41</f>
        <v>6.6148318928589606E-2</v>
      </c>
      <c r="E24" s="22">
        <f>CRONOGRAMA!C47</f>
        <v>0</v>
      </c>
      <c r="F24" s="22">
        <f t="shared" ref="F24" si="3">C24-E24</f>
        <v>150011.03</v>
      </c>
    </row>
    <row r="25" spans="1:6" s="10" customFormat="1" x14ac:dyDescent="0.3">
      <c r="A25" s="7" t="s">
        <v>943</v>
      </c>
      <c r="B25" s="9" t="str">
        <f>CRONOGRAMA!B51</f>
        <v>ADMINISTRAÇÃO LOCAL</v>
      </c>
      <c r="C25" s="13">
        <f>CRONOGRAMA!C51</f>
        <v>53809.47</v>
      </c>
      <c r="D25" s="21">
        <f t="shared" si="0"/>
        <v>2.3727628447977291E-2</v>
      </c>
      <c r="E25" s="22">
        <f>CRONOGRAMA!C48</f>
        <v>150011.03</v>
      </c>
      <c r="F25" s="22">
        <f t="shared" si="1"/>
        <v>-96201.56</v>
      </c>
    </row>
    <row r="26" spans="1:6" s="10" customFormat="1" ht="10.9" hidden="1" x14ac:dyDescent="0.25">
      <c r="A26" s="7"/>
      <c r="B26" s="25"/>
      <c r="C26" s="13"/>
      <c r="E26" s="22"/>
      <c r="F26" s="22"/>
    </row>
    <row r="27" spans="1:6" s="10" customFormat="1" ht="10.9" hidden="1" x14ac:dyDescent="0.25">
      <c r="A27" s="7"/>
      <c r="B27" s="9"/>
      <c r="C27" s="13"/>
    </row>
    <row r="28" spans="1:6" s="26" customFormat="1" ht="10.9" hidden="1" x14ac:dyDescent="0.25">
      <c r="A28" s="7"/>
      <c r="B28" s="9"/>
      <c r="C28" s="13"/>
    </row>
    <row r="29" spans="1:6" s="10" customFormat="1" ht="10.9" hidden="1" x14ac:dyDescent="0.25">
      <c r="A29" s="7"/>
      <c r="B29" s="9"/>
      <c r="C29" s="13"/>
    </row>
    <row r="30" spans="1:6" s="10" customFormat="1" ht="10.9" hidden="1" x14ac:dyDescent="0.25">
      <c r="A30" s="7"/>
      <c r="B30" s="23"/>
      <c r="C30" s="24"/>
    </row>
    <row r="31" spans="1:6" s="10" customFormat="1" ht="10.9" hidden="1" x14ac:dyDescent="0.25">
      <c r="A31" s="7"/>
      <c r="B31" s="9"/>
      <c r="C31" s="13"/>
    </row>
    <row r="32" spans="1:6" s="10" customFormat="1" ht="10.9" hidden="1" x14ac:dyDescent="0.25">
      <c r="A32" s="7"/>
      <c r="B32" s="9"/>
      <c r="C32" s="13"/>
    </row>
    <row r="33" spans="1:3" s="10" customFormat="1" ht="10.9" hidden="1" x14ac:dyDescent="0.25">
      <c r="A33" s="7"/>
      <c r="B33" s="9"/>
      <c r="C33" s="13"/>
    </row>
    <row r="34" spans="1:3" s="10" customFormat="1" ht="10.9" hidden="1" x14ac:dyDescent="0.25">
      <c r="A34" s="7"/>
      <c r="B34" s="9"/>
      <c r="C34" s="13"/>
    </row>
    <row r="35" spans="1:3" s="10" customFormat="1" ht="10.9" hidden="1" x14ac:dyDescent="0.25">
      <c r="A35" s="7"/>
      <c r="B35" s="9"/>
      <c r="C35" s="13"/>
    </row>
    <row r="36" spans="1:3" s="10" customFormat="1" ht="10.9" hidden="1" x14ac:dyDescent="0.25">
      <c r="A36" s="7"/>
      <c r="B36" s="9"/>
      <c r="C36" s="13"/>
    </row>
    <row r="37" spans="1:3" s="10" customFormat="1" ht="10.9" hidden="1" x14ac:dyDescent="0.25">
      <c r="A37" s="7"/>
      <c r="B37" s="9"/>
      <c r="C37" s="13"/>
    </row>
    <row r="38" spans="1:3" s="10" customFormat="1" ht="10.9" hidden="1" x14ac:dyDescent="0.25">
      <c r="A38" s="7"/>
      <c r="B38" s="9"/>
      <c r="C38" s="13"/>
    </row>
    <row r="39" spans="1:3" s="10" customFormat="1" x14ac:dyDescent="0.3">
      <c r="A39" s="7"/>
      <c r="B39" s="9"/>
      <c r="C39" s="13"/>
    </row>
    <row r="40" spans="1:3" s="11" customFormat="1" thickBot="1" x14ac:dyDescent="0.3">
      <c r="A40" s="27"/>
      <c r="B40" s="28"/>
      <c r="C40" s="29"/>
    </row>
    <row r="41" spans="1:3" s="12" customFormat="1" ht="40.5" customHeight="1" thickTop="1" thickBot="1" x14ac:dyDescent="0.3">
      <c r="A41" s="550" t="str">
        <f>'PLANILHA GLOBAL'!A2555:E2555</f>
        <v>Valor do orçamento: DOIS MILHÕES, DUZENTOS E SESSENTA E SETE MIL, SETECENTOS E NOVENTA E OITO REAIS E SETE CENTAVOS.</v>
      </c>
      <c r="B41" s="551"/>
      <c r="C41" s="30">
        <f>SUM(C12:C26)</f>
        <v>2267798.0700000003</v>
      </c>
    </row>
    <row r="42" spans="1:3" ht="14.25" thickTop="1" x14ac:dyDescent="0.3"/>
  </sheetData>
  <mergeCells count="6">
    <mergeCell ref="A1:C1"/>
    <mergeCell ref="A41:B41"/>
    <mergeCell ref="A9:A10"/>
    <mergeCell ref="B9:B10"/>
    <mergeCell ref="C9:C10"/>
    <mergeCell ref="A3:C3"/>
  </mergeCells>
  <printOptions horizontalCentered="1"/>
  <pageMargins left="0.59055118110236227" right="0.39370078740157483" top="1.3779527559055118" bottom="0.59055118110236227" header="0.39370078740157483" footer="0.39370078740157483"/>
  <pageSetup paperSize="9" scale="92" orientation="portrait" horizontalDpi="300" verticalDpi="300" r:id="rId1"/>
  <headerFooter>
    <oddFooter>&amp;R&amp;"Arial,Normal"&amp;8Pág.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21</vt:i4>
      </vt:variant>
    </vt:vector>
  </HeadingPairs>
  <TitlesOfParts>
    <vt:vector size="33" baseType="lpstr">
      <vt:lpstr>PLANILHA GLOBAL</vt:lpstr>
      <vt:lpstr>ORÇAMENTO</vt:lpstr>
      <vt:lpstr>MEMÓRIA</vt:lpstr>
      <vt:lpstr>CRONOGRAMA</vt:lpstr>
      <vt:lpstr>BDI_EDIF_21,14%_SEM</vt:lpstr>
      <vt:lpstr>BDI_MIN_EQUIP_SEM_CPRB_15%</vt:lpstr>
      <vt:lpstr>COMP - SINAPI SEM DESON</vt:lpstr>
      <vt:lpstr>COMPOSICOES - SINAPI COM DESON</vt:lpstr>
      <vt:lpstr>RESUMO</vt:lpstr>
      <vt:lpstr>COMPARATIVO</vt:lpstr>
      <vt:lpstr>COTACOES</vt:lpstr>
      <vt:lpstr>COMP_BDI_EDIFICACOES_26,53%_COM</vt:lpstr>
      <vt:lpstr>'BDI_EDIF_21,14%_SEM'!Area_de_impressao</vt:lpstr>
      <vt:lpstr>'BDI_MIN_EQUIP_SEM_CPRB_15%'!Area_de_impressao</vt:lpstr>
      <vt:lpstr>'COMP - SINAPI SEM DESON'!Area_de_impressao</vt:lpstr>
      <vt:lpstr>'COMP_BDI_EDIFICACOES_26,53%_COM'!Area_de_impressao</vt:lpstr>
      <vt:lpstr>COMPARATIVO!Area_de_impressao</vt:lpstr>
      <vt:lpstr>'COMPOSICOES - SINAPI COM DESON'!Area_de_impressao</vt:lpstr>
      <vt:lpstr>COTACOES!Area_de_impressao</vt:lpstr>
      <vt:lpstr>CRONOGRAMA!Area_de_impressao</vt:lpstr>
      <vt:lpstr>MEMÓRIA!Area_de_impressao</vt:lpstr>
      <vt:lpstr>ORÇAMENTO!Area_de_impressao</vt:lpstr>
      <vt:lpstr>'PLANILHA GLOBAL'!Area_de_impressao</vt:lpstr>
      <vt:lpstr>RESUMO!Area_de_impressao</vt:lpstr>
      <vt:lpstr>'COMP - SINAPI SEM DESON'!Titulos_de_impressao</vt:lpstr>
      <vt:lpstr>COMPARATIVO!Titulos_de_impressao</vt:lpstr>
      <vt:lpstr>'COMPOSICOES - SINAPI COM DESON'!Titulos_de_impressao</vt:lpstr>
      <vt:lpstr>COTACOES!Titulos_de_impressao</vt:lpstr>
      <vt:lpstr>CRONOGRAMA!Titulos_de_impressao</vt:lpstr>
      <vt:lpstr>MEMÓRIA!Titulos_de_impressao</vt:lpstr>
      <vt:lpstr>ORÇAMENTO!Titulos_de_impressao</vt:lpstr>
      <vt:lpstr>'PLANILHA GLOBAL'!Titulos_de_impressao</vt:lpstr>
      <vt:lpstr>RESUMO!Titulos_de_impressao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2020-02-05T13:59:36Z</dcterms:modified>
</cp:coreProperties>
</file>